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13_ncr:1_{AA1E2319-DB52-427B-B101-A23818B71A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kładka nr 4 - pojazd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1" i="1" l="1"/>
  <c r="R61" i="1"/>
  <c r="Q61" i="1"/>
  <c r="P61" i="1"/>
  <c r="G61" i="1"/>
  <c r="H61" i="1" s="1"/>
  <c r="H58" i="1" l="1"/>
  <c r="H37" i="1"/>
  <c r="H36" i="1"/>
  <c r="H32" i="1"/>
  <c r="H31" i="1"/>
  <c r="H27" i="1"/>
  <c r="H26" i="1"/>
  <c r="H23" i="1"/>
  <c r="H16" i="1"/>
  <c r="G58" i="1"/>
  <c r="G40" i="1"/>
  <c r="H40" i="1" s="1"/>
  <c r="G38" i="1"/>
  <c r="H38" i="1" s="1"/>
  <c r="G37" i="1"/>
  <c r="G36" i="1"/>
  <c r="G34" i="1"/>
  <c r="H34" i="1" s="1"/>
  <c r="G33" i="1"/>
  <c r="H33" i="1" s="1"/>
  <c r="G32" i="1"/>
  <c r="G31" i="1"/>
  <c r="G29" i="1"/>
  <c r="H29" i="1" s="1"/>
  <c r="G28" i="1"/>
  <c r="H28" i="1" s="1"/>
  <c r="G27" i="1"/>
  <c r="G26" i="1"/>
  <c r="G25" i="1"/>
  <c r="H25" i="1" s="1"/>
  <c r="G24" i="1"/>
  <c r="H24" i="1" s="1"/>
  <c r="G23" i="1"/>
  <c r="G16" i="1"/>
  <c r="G14" i="1"/>
  <c r="H14" i="1" s="1"/>
  <c r="H13" i="1"/>
  <c r="G13" i="1"/>
  <c r="G12" i="1"/>
  <c r="H12" i="1" s="1"/>
  <c r="G11" i="1"/>
  <c r="H11" i="1" s="1"/>
  <c r="G10" i="1"/>
  <c r="H10" i="1" s="1"/>
  <c r="G8" i="1"/>
  <c r="H8" i="1" s="1"/>
  <c r="H5" i="1"/>
  <c r="G5" i="1"/>
  <c r="G3" i="1"/>
  <c r="H3" i="1" s="1"/>
  <c r="S40" i="1"/>
  <c r="R40" i="1"/>
  <c r="Q40" i="1"/>
  <c r="P40" i="1"/>
  <c r="S38" i="1"/>
  <c r="R38" i="1"/>
  <c r="Q38" i="1"/>
  <c r="P38" i="1"/>
  <c r="S37" i="1"/>
  <c r="R37" i="1"/>
  <c r="Q37" i="1"/>
  <c r="P37" i="1"/>
  <c r="S36" i="1"/>
  <c r="R36" i="1"/>
  <c r="Q36" i="1"/>
  <c r="P36" i="1"/>
  <c r="S34" i="1"/>
  <c r="R34" i="1"/>
  <c r="S33" i="1"/>
  <c r="R33" i="1"/>
  <c r="Q33" i="1"/>
  <c r="P33" i="1"/>
  <c r="S32" i="1"/>
  <c r="R32" i="1"/>
  <c r="Q32" i="1"/>
  <c r="P32" i="1"/>
  <c r="S31" i="1"/>
  <c r="R31" i="1"/>
  <c r="Q31" i="1"/>
  <c r="P31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S25" i="1"/>
  <c r="R25" i="1"/>
  <c r="S24" i="1"/>
  <c r="R24" i="1"/>
  <c r="Q24" i="1"/>
  <c r="P24" i="1"/>
  <c r="U23" i="1"/>
  <c r="T23" i="1"/>
  <c r="S23" i="1"/>
  <c r="R23" i="1"/>
  <c r="Q23" i="1"/>
  <c r="P23" i="1"/>
  <c r="Q18" i="1"/>
  <c r="P18" i="1"/>
  <c r="S16" i="1"/>
  <c r="R16" i="1"/>
  <c r="Q16" i="1"/>
  <c r="P16" i="1"/>
  <c r="Q15" i="1"/>
  <c r="P15" i="1"/>
  <c r="S14" i="1"/>
  <c r="R14" i="1"/>
  <c r="S13" i="1"/>
  <c r="R13" i="1"/>
  <c r="Q13" i="1"/>
  <c r="P13" i="1"/>
  <c r="S12" i="1"/>
  <c r="R12" i="1"/>
  <c r="Q12" i="1"/>
  <c r="P12" i="1"/>
  <c r="S11" i="1"/>
  <c r="R11" i="1"/>
  <c r="Q11" i="1"/>
  <c r="P11" i="1"/>
  <c r="U10" i="1"/>
  <c r="T10" i="1"/>
  <c r="S10" i="1"/>
  <c r="R10" i="1"/>
  <c r="Q10" i="1"/>
  <c r="P10" i="1"/>
  <c r="S8" i="1"/>
  <c r="R8" i="1"/>
  <c r="Q8" i="1"/>
  <c r="P8" i="1"/>
  <c r="Q7" i="1"/>
  <c r="P7" i="1"/>
  <c r="S5" i="1"/>
  <c r="R5" i="1"/>
  <c r="Q5" i="1"/>
  <c r="P5" i="1"/>
  <c r="U3" i="1"/>
  <c r="T3" i="1"/>
  <c r="S3" i="1"/>
  <c r="R3" i="1"/>
  <c r="Q3" i="1"/>
  <c r="P3" i="1"/>
</calcChain>
</file>

<file path=xl/sharedStrings.xml><?xml version="1.0" encoding="utf-8"?>
<sst xmlns="http://schemas.openxmlformats.org/spreadsheetml/2006/main" count="1024" uniqueCount="257">
  <si>
    <t>Lp.</t>
  </si>
  <si>
    <t>Numer rejestracyjny</t>
  </si>
  <si>
    <t>Marka</t>
  </si>
  <si>
    <t>Typ, model</t>
  </si>
  <si>
    <t>Nr  VIN</t>
  </si>
  <si>
    <t>Rodzaj pojazdu</t>
  </si>
  <si>
    <t>Rok produkcji</t>
  </si>
  <si>
    <t>Pojemność silnika (ccm)</t>
  </si>
  <si>
    <t>Ładowność (kg)</t>
  </si>
  <si>
    <t>Liczba miejsc</t>
  </si>
  <si>
    <t>Data pierwszej rejestracji</t>
  </si>
  <si>
    <t>Wyposażenie dodatkowe</t>
  </si>
  <si>
    <t>Zabezpieczenia przeciwkradzieżowe</t>
  </si>
  <si>
    <t>Od</t>
  </si>
  <si>
    <t>Do</t>
  </si>
  <si>
    <t xml:space="preserve">Alarm 
tak/ nie </t>
  </si>
  <si>
    <t>SJ57475</t>
  </si>
  <si>
    <t>Ford</t>
  </si>
  <si>
    <t>Transit</t>
  </si>
  <si>
    <t>WF0NXXTTFNAA72344</t>
  </si>
  <si>
    <t>14.01.2011</t>
  </si>
  <si>
    <t>radio, autoalarm, immobliser, poduszka powietrzna, wspomaganie kierownicy,centralny zamek, belka sygnalizacyjna</t>
  </si>
  <si>
    <t>TAK</t>
  </si>
  <si>
    <t>SJ30928</t>
  </si>
  <si>
    <t xml:space="preserve">Neptun </t>
  </si>
  <si>
    <t>SORELPOL (przyczepa lekka uniwersalna)
N7-180 uni</t>
  </si>
  <si>
    <t>SXE7UDJSE5S000115</t>
  </si>
  <si>
    <t>PRZYCZEPA LEKKA</t>
  </si>
  <si>
    <t>28.12.2006</t>
  </si>
  <si>
    <t xml:space="preserve">Fiat  </t>
  </si>
  <si>
    <t>SJ30322</t>
  </si>
  <si>
    <t xml:space="preserve">Renault </t>
  </si>
  <si>
    <t>Kangoo</t>
  </si>
  <si>
    <t>VF1KCTEEF36454159</t>
  </si>
  <si>
    <t>24.08.2006</t>
  </si>
  <si>
    <t>lampa sygnalizacyjna z modułem dźwiękowym, poduszka powietrzna kierowcy i pasażera z systemem kontroli ciśnienia, wspomaganie układu kierowniczego</t>
  </si>
  <si>
    <t>SJ30420</t>
  </si>
  <si>
    <t xml:space="preserve">Thule  </t>
  </si>
  <si>
    <t>(Brenderup) MT 2000 Trailers</t>
  </si>
  <si>
    <t>UH2000E617P166824</t>
  </si>
  <si>
    <t>PRZYCZEPA CIĘŻAROWA</t>
  </si>
  <si>
    <t>29.09.2006</t>
  </si>
  <si>
    <t>SJ31454</t>
  </si>
  <si>
    <t>Renault</t>
  </si>
  <si>
    <t>Kangoo Express</t>
  </si>
  <si>
    <t>VF1FC0JTF36285227</t>
  </si>
  <si>
    <t>immobiliser, poduszka dla kierowcy, radio</t>
  </si>
  <si>
    <t>NIE</t>
  </si>
  <si>
    <t>SJ62224</t>
  </si>
  <si>
    <t>Transit, ciężarowy</t>
  </si>
  <si>
    <t>WF0NXXTTFNBC34251</t>
  </si>
  <si>
    <t>06.12.2011</t>
  </si>
  <si>
    <t xml:space="preserve">Wózek </t>
  </si>
  <si>
    <t>CPCD 25 widłowy jezdniowy podnośnikowy</t>
  </si>
  <si>
    <t>Nrfabryczny:  07119306</t>
  </si>
  <si>
    <t>SJ 67502</t>
  </si>
  <si>
    <t>Panda</t>
  </si>
  <si>
    <t>ZFA 16900001750414</t>
  </si>
  <si>
    <t>A0338438</t>
  </si>
  <si>
    <t>JCB</t>
  </si>
  <si>
    <t>3CXC SM 4T</t>
  </si>
  <si>
    <t>JCB3CXCSK81338438</t>
  </si>
  <si>
    <t>BRAK</t>
  </si>
  <si>
    <t>SJ59253</t>
  </si>
  <si>
    <t>IVECO</t>
  </si>
  <si>
    <t>DAILY</t>
  </si>
  <si>
    <t>ZCFC3581005553780</t>
  </si>
  <si>
    <t>SAMOCHÓD CIĘŻAROWY</t>
  </si>
  <si>
    <t>SJ59254</t>
  </si>
  <si>
    <t>VOLKSWAGEN</t>
  </si>
  <si>
    <t>TRANSPORTER</t>
  </si>
  <si>
    <t>WV3ZZZ7JZ6X036045</t>
  </si>
  <si>
    <t>SJ41278</t>
  </si>
  <si>
    <t>SCANIA</t>
  </si>
  <si>
    <t>R114</t>
  </si>
  <si>
    <t>KCH01308002600000</t>
  </si>
  <si>
    <t>SJ51194</t>
  </si>
  <si>
    <t>MAN</t>
  </si>
  <si>
    <t>18.224 M2000/M EURO 2 6871CCM-220KM 18T 96-00</t>
  </si>
  <si>
    <t>WMAL880291Y029592</t>
  </si>
  <si>
    <t>SJ50459</t>
  </si>
  <si>
    <t>FORD</t>
  </si>
  <si>
    <t>FT 350 TDCI 2402CCM-100KM 3.5T 06-12</t>
  </si>
  <si>
    <t>WF0NXXTTFN9D18590</t>
  </si>
  <si>
    <t>SAMOCHÓD DOSTAWCZY</t>
  </si>
  <si>
    <t>SJ34869</t>
  </si>
  <si>
    <t xml:space="preserve">VOLKSWAGEN </t>
  </si>
  <si>
    <t>TRANSPORTER T4         TDI2461CCM-102KM KAT 2.7T       96-03</t>
  </si>
  <si>
    <t>WV1ZZZ70Z1H034710</t>
  </si>
  <si>
    <t>SJ43886</t>
  </si>
  <si>
    <t xml:space="preserve">TRANSPORTER T4         </t>
  </si>
  <si>
    <t>WV1ZZZ70Z1H049785</t>
  </si>
  <si>
    <t>SJ60364</t>
  </si>
  <si>
    <t>P 94 DB6X2260</t>
  </si>
  <si>
    <t>KCH013110029</t>
  </si>
  <si>
    <t>SJ12402</t>
  </si>
  <si>
    <t>WIOLA</t>
  </si>
  <si>
    <t>W350</t>
  </si>
  <si>
    <t>SUC350S002000497</t>
  </si>
  <si>
    <t>SJ57851</t>
  </si>
  <si>
    <t>W2 K</t>
  </si>
  <si>
    <t>SUCW2G30F62000259</t>
  </si>
  <si>
    <t>SJ70876</t>
  </si>
  <si>
    <t>W1</t>
  </si>
  <si>
    <t>SUCE5APA3D1000260</t>
  </si>
  <si>
    <t>SJ72576</t>
  </si>
  <si>
    <t>DACIA</t>
  </si>
  <si>
    <t>DUSTER</t>
  </si>
  <si>
    <t>UU1HSDARN49778922</t>
  </si>
  <si>
    <t>SAMOCHÓD OSOBOWY</t>
  </si>
  <si>
    <t>1598cm³</t>
  </si>
  <si>
    <t>IMMobiliser, poduszka2, radio,wspomaganie kierownicy, centralny zamek</t>
  </si>
  <si>
    <t>SJ74728</t>
  </si>
  <si>
    <t>Iveco</t>
  </si>
  <si>
    <t>Stralis AT 440 s46 T/P</t>
  </si>
  <si>
    <t xml:space="preserve"> WJMM1VTH4DC258997</t>
  </si>
  <si>
    <t>CIĄGNIK SIODŁOWY</t>
  </si>
  <si>
    <t>SJ73318</t>
  </si>
  <si>
    <t>Zasław</t>
  </si>
  <si>
    <t xml:space="preserve">     Rynna      D-653</t>
  </si>
  <si>
    <t>SVH653WAT0A000130</t>
  </si>
  <si>
    <t>NACZEPA</t>
  </si>
  <si>
    <t>SJ76049</t>
  </si>
  <si>
    <t>Daily 35C15L</t>
  </si>
  <si>
    <t>ZCFC35A74E5984768</t>
  </si>
  <si>
    <t>SJ78631</t>
  </si>
  <si>
    <t>Dacia</t>
  </si>
  <si>
    <t>Sandero</t>
  </si>
  <si>
    <t>UU15SDAG351653474</t>
  </si>
  <si>
    <t>1149cm³</t>
  </si>
  <si>
    <t>SJ78632</t>
  </si>
  <si>
    <t>UU15SDAG351750662</t>
  </si>
  <si>
    <t>SJ84260</t>
  </si>
  <si>
    <t>DOBLO 263</t>
  </si>
  <si>
    <t>ZFA26300006B49036</t>
  </si>
  <si>
    <t>SJ80539</t>
  </si>
  <si>
    <t>PRONAR</t>
  </si>
  <si>
    <t>T131</t>
  </si>
  <si>
    <t>SZB1310XXF3X00067</t>
  </si>
  <si>
    <t>SJ82249</t>
  </si>
  <si>
    <t>ZCFC3593005914219</t>
  </si>
  <si>
    <t>SJ6316</t>
  </si>
  <si>
    <t>LANDINI</t>
  </si>
  <si>
    <t>SWKL LANDPOWER 135 T3</t>
  </si>
  <si>
    <t>LANDPOWER 135 T3</t>
  </si>
  <si>
    <t>CIĄGNIK ROLNICZY</t>
  </si>
  <si>
    <t>SJ79326</t>
  </si>
  <si>
    <t>180E</t>
  </si>
  <si>
    <t>ZCFA61TJ0F2632337</t>
  </si>
  <si>
    <t>SJ79526</t>
  </si>
  <si>
    <t>BODEX</t>
  </si>
  <si>
    <t>NN3J</t>
  </si>
  <si>
    <t>SVSNN3000FS000029</t>
  </si>
  <si>
    <t>SJ87364</t>
  </si>
  <si>
    <t>RENAULT</t>
  </si>
  <si>
    <t>MASTER</t>
  </si>
  <si>
    <t>VF1FDBEH527539732</t>
  </si>
  <si>
    <t>SAMOCHÓD SPECJALNY</t>
  </si>
  <si>
    <t>SJ90359</t>
  </si>
  <si>
    <t>UU15SDE3356688801</t>
  </si>
  <si>
    <t>SJ88252</t>
  </si>
  <si>
    <t>UU15SDA1C55979099</t>
  </si>
  <si>
    <t>SJ87913</t>
  </si>
  <si>
    <t>UU15SDE3355558544</t>
  </si>
  <si>
    <t>SJ89029</t>
  </si>
  <si>
    <t>Trakker 360</t>
  </si>
  <si>
    <t>WJME2NPS40C178025</t>
  </si>
  <si>
    <t>SJ8343</t>
  </si>
  <si>
    <t>TYM</t>
  </si>
  <si>
    <t>T503</t>
  </si>
  <si>
    <t>50STJ00838</t>
  </si>
  <si>
    <t>SJ97204</t>
  </si>
  <si>
    <t>MEPROZET</t>
  </si>
  <si>
    <t>T-527/3</t>
  </si>
  <si>
    <t>MEP182401003</t>
  </si>
  <si>
    <t>PRZYCZEPA CIĘŻAROWA ROLNICZA</t>
  </si>
  <si>
    <t>A0249109</t>
  </si>
  <si>
    <t>PROMAD</t>
  </si>
  <si>
    <t>SF500</t>
  </si>
  <si>
    <t>A0116809</t>
  </si>
  <si>
    <t>DYNAPAC</t>
  </si>
  <si>
    <t>CC102</t>
  </si>
  <si>
    <t>VIBROMAX</t>
  </si>
  <si>
    <t>W 854</t>
  </si>
  <si>
    <t>AO611044</t>
  </si>
  <si>
    <t>BOBCAT</t>
  </si>
  <si>
    <t>S205H</t>
  </si>
  <si>
    <t>AF3C</t>
  </si>
  <si>
    <t>A5GY2007</t>
  </si>
  <si>
    <t xml:space="preserve">BOBCAT </t>
  </si>
  <si>
    <t>A300 HF</t>
  </si>
  <si>
    <t>ABG TITAN</t>
  </si>
  <si>
    <t>ROZŚCIELACZ/
UKŁADARKA</t>
  </si>
  <si>
    <t>A0522760</t>
  </si>
  <si>
    <t>BOMAG</t>
  </si>
  <si>
    <t>BW 90 AD-2</t>
  </si>
  <si>
    <t>101460522760</t>
  </si>
  <si>
    <t>A0700543</t>
  </si>
  <si>
    <t>VMT 500</t>
  </si>
  <si>
    <t>WIRTGEN</t>
  </si>
  <si>
    <t>PROMAD UR-1</t>
  </si>
  <si>
    <t>Vogele</t>
  </si>
  <si>
    <t>S 1600-3i</t>
  </si>
  <si>
    <t>BOMAG BM</t>
  </si>
  <si>
    <t>1200/35</t>
  </si>
  <si>
    <t xml:space="preserve">ZMC 2.0 </t>
  </si>
  <si>
    <t>0147</t>
  </si>
  <si>
    <t>HAMM</t>
  </si>
  <si>
    <t>HD+80i VO-S</t>
  </si>
  <si>
    <t>HAKO</t>
  </si>
  <si>
    <t>Citymaster 1600 Comfort</t>
  </si>
  <si>
    <t>---</t>
  </si>
  <si>
    <t>DMC
(kg)</t>
  </si>
  <si>
    <t xml:space="preserve">Immobilizer  
tak/ nie </t>
  </si>
  <si>
    <t>WOLNOBIEŻNY - KOPARKA</t>
  </si>
  <si>
    <t>WOLNIBIEŻNY - SKRAPIARKA</t>
  </si>
  <si>
    <t>WOLNOBIEŻNY - WALEC</t>
  </si>
  <si>
    <t>WOLNOBIEŻNY - ŁADOWARKA</t>
  </si>
  <si>
    <t>WOLNOBIEZNY - ROZŚCIELACZ/UKŁADARKA</t>
  </si>
  <si>
    <t>WOLNOBIEŻNY -WALEC</t>
  </si>
  <si>
    <t>WOLNOBIEŻNY - FREZARKA</t>
  </si>
  <si>
    <t>WOLNOBIEŻNY - REMONTER</t>
  </si>
  <si>
    <t>WOLNOBIEZNY - UKŁADARKA NAWIERZCHNI ASFALTOWYCH</t>
  </si>
  <si>
    <t>WOLNOBIEŻNY - FREZARKA DROGOWA DO NAWIERZCHNI ASFALTOWYCH</t>
  </si>
  <si>
    <t>WOLNOBIEŻNY - ZAMIATARKA CIĄGNIKOWA</t>
  </si>
  <si>
    <t>WOLNOBIEŻNY - ZAMIATARKA CHODNIKOWA</t>
  </si>
  <si>
    <t>Suma ubezpieczenia w I okresie zamówienia</t>
  </si>
  <si>
    <t>Suma ubezpieczenia w II okresie zamówienia</t>
  </si>
  <si>
    <t>SJ1423C</t>
  </si>
  <si>
    <t>CASE IH</t>
  </si>
  <si>
    <t>PUMA 150</t>
  </si>
  <si>
    <t>DBDPU150AKE255995</t>
  </si>
  <si>
    <t>SJ07138</t>
  </si>
  <si>
    <t>Midlum</t>
  </si>
  <si>
    <t>VF643ACA00004241</t>
  </si>
  <si>
    <t>SAMOCHÓD SPECJALNY
DO CZYSZCZENIA KANALIZACJI</t>
  </si>
  <si>
    <t>SJ2003E</t>
  </si>
  <si>
    <t>Niewiadów</t>
  </si>
  <si>
    <t>Jupiter SM</t>
  </si>
  <si>
    <t>SZRBR2000N0011347</t>
  </si>
  <si>
    <t>SJ3732C</t>
  </si>
  <si>
    <t>35C13</t>
  </si>
  <si>
    <t>ZCFC359005948361</t>
  </si>
  <si>
    <t>PRZYCZEPA 
CIĘŻAROWA</t>
  </si>
  <si>
    <r>
      <t xml:space="preserve">Okres ubezpieczenia OC 
</t>
    </r>
    <r>
      <rPr>
        <sz val="9"/>
        <color rgb="FF000000"/>
        <rFont val="Cambria"/>
        <family val="1"/>
        <charset val="238"/>
      </rPr>
      <t>[RRRR-MM-DD]</t>
    </r>
  </si>
  <si>
    <r>
      <t xml:space="preserve">Okres ubezpieczenia NW 
</t>
    </r>
    <r>
      <rPr>
        <sz val="9"/>
        <color rgb="FF000000"/>
        <rFont val="Cambria"/>
        <family val="1"/>
        <charset val="238"/>
      </rPr>
      <t>[RRRR-MM-DD]</t>
    </r>
  </si>
  <si>
    <r>
      <t xml:space="preserve">Okres ubezpieczenia AC 
</t>
    </r>
    <r>
      <rPr>
        <sz val="9"/>
        <color rgb="FF000000"/>
        <rFont val="Cambria"/>
        <family val="1"/>
        <charset val="238"/>
      </rPr>
      <t>[RRRR-MM-DD]</t>
    </r>
  </si>
  <si>
    <r>
      <t>Okres ubezpieczenia ASS 
[</t>
    </r>
    <r>
      <rPr>
        <sz val="9"/>
        <color rgb="FF000000"/>
        <rFont val="Cambria"/>
        <family val="1"/>
        <charset val="238"/>
      </rPr>
      <t>RRRR-MM-DD]</t>
    </r>
  </si>
  <si>
    <t>01.01.2023
01.01.2024</t>
  </si>
  <si>
    <t>31.12.2023
31.12.2024</t>
  </si>
  <si>
    <t>13.04.2022
13.04.2023</t>
  </si>
  <si>
    <t>12.04.2023
12.04.2024</t>
  </si>
  <si>
    <t>12.11.2024
12.11.2025</t>
  </si>
  <si>
    <t>13.11.2023
13.11.2024</t>
  </si>
  <si>
    <t>SAMOCHÓD
CIĘŻAROWY</t>
  </si>
  <si>
    <t>SAMOCHÓD DOSTAWCZO
OSOBOWY</t>
  </si>
  <si>
    <t>WOLNOBIEŻNY-
WÓZEK WIDŁOWY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</si>
</sst>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d/mm/yyyy"/>
    <numFmt numFmtId="166" formatCode="yyyy/mm/dd;@"/>
    <numFmt numFmtId="167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name val="Cambria"/>
      <family val="1"/>
      <charset val="238"/>
    </font>
    <font>
      <sz val="9"/>
      <color theme="1"/>
      <name val="Cambria"/>
      <family val="1"/>
      <charset val="238"/>
    </font>
    <font>
      <i/>
      <sz val="9"/>
      <color rgb="FF00206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rgb="FF33CCFF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2" fontId="10" fillId="2" borderId="5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5" xfId="0" quotePrefix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>
      <alignment horizontal="center" vertical="center"/>
    </xf>
    <xf numFmtId="164" fontId="10" fillId="2" borderId="5" xfId="1" quotePrefix="1" applyNumberFormat="1" applyFont="1" applyFill="1" applyBorder="1" applyAlignment="1">
      <alignment horizontal="center" vertical="center" wrapText="1"/>
    </xf>
    <xf numFmtId="0" fontId="10" fillId="2" borderId="5" xfId="1" quotePrefix="1" applyFont="1" applyFill="1" applyBorder="1" applyAlignment="1" applyProtection="1">
      <alignment horizontal="center" vertical="center" wrapText="1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>
      <alignment horizontal="left" vertical="center" wrapText="1"/>
    </xf>
    <xf numFmtId="3" fontId="10" fillId="2" borderId="5" xfId="1" quotePrefix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 applyProtection="1">
      <alignment horizontal="center" vertical="center"/>
      <protection locked="0"/>
    </xf>
    <xf numFmtId="165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5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12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167" fontId="10" fillId="2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 wrapText="1"/>
    </xf>
    <xf numFmtId="0" fontId="10" fillId="2" borderId="5" xfId="1" quotePrefix="1" applyFont="1" applyFill="1" applyBorder="1" applyAlignment="1">
      <alignment horizontal="center" vertical="center" wrapText="1"/>
    </xf>
    <xf numFmtId="12" fontId="10" fillId="2" borderId="5" xfId="1" quotePrefix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166" fontId="9" fillId="2" borderId="5" xfId="1" quotePrefix="1" applyNumberFormat="1" applyFont="1" applyFill="1" applyBorder="1" applyAlignment="1">
      <alignment horizontal="center" vertical="center" wrapText="1"/>
    </xf>
    <xf numFmtId="164" fontId="13" fillId="2" borderId="5" xfId="1" quotePrefix="1" applyNumberFormat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2" fillId="2" borderId="10" xfId="0" quotePrefix="1" applyFont="1" applyFill="1" applyBorder="1" applyAlignment="1">
      <alignment horizontal="center" vertical="center"/>
    </xf>
    <xf numFmtId="14" fontId="10" fillId="2" borderId="10" xfId="1" quotePrefix="1" applyNumberFormat="1" applyFont="1" applyFill="1" applyBorder="1" applyAlignment="1">
      <alignment horizontal="center" vertical="center" wrapText="1"/>
    </xf>
    <xf numFmtId="0" fontId="10" fillId="2" borderId="10" xfId="1" quotePrefix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2" borderId="11" xfId="1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2" borderId="8" xfId="0" quotePrefix="1" applyFont="1" applyFill="1" applyBorder="1" applyAlignment="1">
      <alignment horizontal="center" vertical="center"/>
    </xf>
    <xf numFmtId="0" fontId="10" fillId="2" borderId="8" xfId="1" quotePrefix="1" applyFont="1" applyFill="1" applyBorder="1" applyAlignment="1" applyProtection="1">
      <alignment horizontal="center" vertical="center" wrapText="1"/>
      <protection locked="0"/>
    </xf>
    <xf numFmtId="14" fontId="10" fillId="2" borderId="8" xfId="1" quotePrefix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3" fontId="10" fillId="2" borderId="8" xfId="1" quotePrefix="1" applyNumberFormat="1" applyFont="1" applyFill="1" applyBorder="1" applyAlignment="1">
      <alignment horizontal="center" vertical="center" wrapText="1"/>
    </xf>
    <xf numFmtId="0" fontId="12" fillId="2" borderId="12" xfId="0" quotePrefix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4" fontId="12" fillId="2" borderId="8" xfId="2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8" xfId="0" quotePrefix="1" applyFont="1" applyFill="1" applyBorder="1" applyAlignment="1">
      <alignment horizontal="center"/>
    </xf>
    <xf numFmtId="3" fontId="10" fillId="2" borderId="8" xfId="1" quotePrefix="1" applyNumberFormat="1" applyFont="1" applyFill="1" applyBorder="1" applyAlignment="1">
      <alignment horizontal="center" wrapText="1"/>
    </xf>
    <xf numFmtId="14" fontId="10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166" fontId="12" fillId="2" borderId="8" xfId="1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</cellXfs>
  <cellStyles count="22">
    <cellStyle name="Excel Built-in Normal" xfId="20" xr:uid="{00000000-0005-0000-0000-000000000000}"/>
    <cellStyle name="Hiperłącze 2" xfId="15" xr:uid="{00000000-0005-0000-0000-000001000000}"/>
    <cellStyle name="Normalny" xfId="0" builtinId="0"/>
    <cellStyle name="Normalny 11" xfId="7" xr:uid="{00000000-0005-0000-0000-000003000000}"/>
    <cellStyle name="Normalny 2" xfId="4" xr:uid="{00000000-0005-0000-0000-000004000000}"/>
    <cellStyle name="Normalny 3" xfId="2" xr:uid="{00000000-0005-0000-0000-000005000000}"/>
    <cellStyle name="Normalny 3 2" xfId="6" xr:uid="{00000000-0005-0000-0000-000006000000}"/>
    <cellStyle name="Normalny 4" xfId="14" xr:uid="{00000000-0005-0000-0000-000007000000}"/>
    <cellStyle name="Normalny 5" xfId="1" xr:uid="{00000000-0005-0000-0000-000008000000}"/>
    <cellStyle name="Procentowy 2" xfId="9" xr:uid="{00000000-0005-0000-0000-000009000000}"/>
    <cellStyle name="Walutowy" xfId="21" builtinId="4"/>
    <cellStyle name="Walutowy 2" xfId="10" xr:uid="{00000000-0005-0000-0000-00000A000000}"/>
    <cellStyle name="Walutowy 2 2" xfId="12" xr:uid="{00000000-0005-0000-0000-00000B000000}"/>
    <cellStyle name="Walutowy 2 3" xfId="17" xr:uid="{00000000-0005-0000-0000-00000C000000}"/>
    <cellStyle name="Walutowy 3" xfId="3" xr:uid="{00000000-0005-0000-0000-00000D000000}"/>
    <cellStyle name="Walutowy 3 2" xfId="5" xr:uid="{00000000-0005-0000-0000-00000E000000}"/>
    <cellStyle name="Walutowy 3 2 2" xfId="18" xr:uid="{00000000-0005-0000-0000-00000F000000}"/>
    <cellStyle name="Walutowy 3 2 3" xfId="13" xr:uid="{00000000-0005-0000-0000-000010000000}"/>
    <cellStyle name="Walutowy 3 3" xfId="11" xr:uid="{00000000-0005-0000-0000-000011000000}"/>
    <cellStyle name="Walutowy 4" xfId="8" xr:uid="{00000000-0005-0000-0000-000012000000}"/>
    <cellStyle name="Walutowy 4 2" xfId="16" xr:uid="{00000000-0005-0000-0000-000013000000}"/>
    <cellStyle name="Walutowy 5" xfId="19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61"/>
  <sheetViews>
    <sheetView tabSelected="1" topLeftCell="C1" workbookViewId="0">
      <selection activeCell="F10" sqref="F10"/>
    </sheetView>
  </sheetViews>
  <sheetFormatPr defaultRowHeight="12" x14ac:dyDescent="0.25"/>
  <cols>
    <col min="1" max="1" width="5.28515625" style="1" customWidth="1"/>
    <col min="2" max="2" width="13.5703125" style="1" customWidth="1"/>
    <col min="3" max="3" width="17" style="1" customWidth="1"/>
    <col min="4" max="4" width="25.42578125" style="1" customWidth="1"/>
    <col min="5" max="5" width="24" style="1" customWidth="1"/>
    <col min="6" max="6" width="14.7109375" style="5" customWidth="1"/>
    <col min="7" max="8" width="13.85546875" style="1" customWidth="1"/>
    <col min="9" max="9" width="9.140625" style="1"/>
    <col min="10" max="10" width="11.28515625" style="1" customWidth="1"/>
    <col min="11" max="11" width="10.28515625" style="1" customWidth="1"/>
    <col min="12" max="12" width="8.28515625" style="1" customWidth="1"/>
    <col min="13" max="13" width="9" style="1" customWidth="1"/>
    <col min="14" max="14" width="13.42578125" style="1" customWidth="1"/>
    <col min="15" max="15" width="13.28515625" style="1" customWidth="1"/>
    <col min="16" max="16" width="12.28515625" style="1" customWidth="1"/>
    <col min="17" max="17" width="12.85546875" style="1" customWidth="1"/>
    <col min="18" max="18" width="13.28515625" style="1" customWidth="1"/>
    <col min="19" max="19" width="12.85546875" style="1" customWidth="1"/>
    <col min="20" max="20" width="12.7109375" style="1" customWidth="1"/>
    <col min="21" max="21" width="13" style="1" customWidth="1"/>
    <col min="22" max="22" width="16.140625" style="1" customWidth="1"/>
    <col min="23" max="23" width="47.28515625" style="1" customWidth="1"/>
    <col min="24" max="24" width="17.42578125" style="1" customWidth="1"/>
    <col min="25" max="25" width="18.42578125" style="1" customWidth="1"/>
    <col min="26" max="16384" width="9.140625" style="1"/>
  </cols>
  <sheetData>
    <row r="1" spans="1:26" ht="30" customHeight="1" x14ac:dyDescent="0.25">
      <c r="A1" s="81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226</v>
      </c>
      <c r="H1" s="78" t="s">
        <v>227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212</v>
      </c>
      <c r="N1" s="78" t="s">
        <v>244</v>
      </c>
      <c r="O1" s="78"/>
      <c r="P1" s="78" t="s">
        <v>245</v>
      </c>
      <c r="Q1" s="78"/>
      <c r="R1" s="78" t="s">
        <v>246</v>
      </c>
      <c r="S1" s="78"/>
      <c r="T1" s="78" t="s">
        <v>247</v>
      </c>
      <c r="U1" s="78"/>
      <c r="V1" s="78" t="s">
        <v>10</v>
      </c>
      <c r="W1" s="78" t="s">
        <v>11</v>
      </c>
      <c r="X1" s="78" t="s">
        <v>12</v>
      </c>
      <c r="Y1" s="79"/>
    </row>
    <row r="2" spans="1:26" ht="24" x14ac:dyDescent="0.25">
      <c r="A2" s="8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6" t="s">
        <v>13</v>
      </c>
      <c r="O2" s="6" t="s">
        <v>14</v>
      </c>
      <c r="P2" s="6" t="s">
        <v>13</v>
      </c>
      <c r="Q2" s="6" t="s">
        <v>14</v>
      </c>
      <c r="R2" s="6" t="s">
        <v>13</v>
      </c>
      <c r="S2" s="6" t="s">
        <v>14</v>
      </c>
      <c r="T2" s="6" t="s">
        <v>13</v>
      </c>
      <c r="U2" s="6" t="s">
        <v>14</v>
      </c>
      <c r="V2" s="80"/>
      <c r="W2" s="80"/>
      <c r="X2" s="7" t="s">
        <v>15</v>
      </c>
      <c r="Y2" s="8" t="s">
        <v>213</v>
      </c>
    </row>
    <row r="3" spans="1:26" ht="36" x14ac:dyDescent="0.25">
      <c r="A3" s="9">
        <v>1</v>
      </c>
      <c r="B3" s="10" t="s">
        <v>16</v>
      </c>
      <c r="C3" s="10" t="s">
        <v>17</v>
      </c>
      <c r="D3" s="11" t="s">
        <v>18</v>
      </c>
      <c r="E3" s="12" t="s">
        <v>19</v>
      </c>
      <c r="F3" s="11" t="s">
        <v>67</v>
      </c>
      <c r="G3" s="13">
        <f>ROUND(31110*0.93,0)</f>
        <v>28932</v>
      </c>
      <c r="H3" s="13">
        <f>ROUND(G3*0.93,0)</f>
        <v>26907</v>
      </c>
      <c r="I3" s="14">
        <v>2010</v>
      </c>
      <c r="J3" s="14">
        <v>2402</v>
      </c>
      <c r="K3" s="15">
        <v>1371</v>
      </c>
      <c r="L3" s="14">
        <v>7</v>
      </c>
      <c r="M3" s="16" t="s">
        <v>211</v>
      </c>
      <c r="N3" s="17" t="s">
        <v>248</v>
      </c>
      <c r="O3" s="17" t="s">
        <v>249</v>
      </c>
      <c r="P3" s="17" t="str">
        <f>N3</f>
        <v>01.01.2023
01.01.2024</v>
      </c>
      <c r="Q3" s="17" t="str">
        <f>O3</f>
        <v>31.12.2023
31.12.2024</v>
      </c>
      <c r="R3" s="17" t="str">
        <f>N3</f>
        <v>01.01.2023
01.01.2024</v>
      </c>
      <c r="S3" s="17" t="str">
        <f>O3</f>
        <v>31.12.2023
31.12.2024</v>
      </c>
      <c r="T3" s="17" t="str">
        <f>N3</f>
        <v>01.01.2023
01.01.2024</v>
      </c>
      <c r="U3" s="17" t="str">
        <f>O3</f>
        <v>31.12.2023
31.12.2024</v>
      </c>
      <c r="V3" s="18" t="s">
        <v>20</v>
      </c>
      <c r="W3" s="19" t="s">
        <v>21</v>
      </c>
      <c r="X3" s="20" t="s">
        <v>22</v>
      </c>
      <c r="Y3" s="21" t="s">
        <v>22</v>
      </c>
    </row>
    <row r="4" spans="1:26" ht="36" x14ac:dyDescent="0.25">
      <c r="A4" s="9">
        <v>2</v>
      </c>
      <c r="B4" s="10" t="s">
        <v>23</v>
      </c>
      <c r="C4" s="22" t="s">
        <v>24</v>
      </c>
      <c r="D4" s="11" t="s">
        <v>25</v>
      </c>
      <c r="E4" s="12" t="s">
        <v>26</v>
      </c>
      <c r="F4" s="11" t="s">
        <v>27</v>
      </c>
      <c r="G4" s="23" t="s">
        <v>211</v>
      </c>
      <c r="H4" s="23" t="s">
        <v>211</v>
      </c>
      <c r="I4" s="15">
        <v>2005</v>
      </c>
      <c r="J4" s="16" t="s">
        <v>211</v>
      </c>
      <c r="K4" s="14">
        <v>595</v>
      </c>
      <c r="L4" s="16" t="s">
        <v>211</v>
      </c>
      <c r="M4" s="16" t="s">
        <v>211</v>
      </c>
      <c r="N4" s="17" t="s">
        <v>248</v>
      </c>
      <c r="O4" s="17" t="s">
        <v>249</v>
      </c>
      <c r="P4" s="16" t="s">
        <v>211</v>
      </c>
      <c r="Q4" s="16" t="s">
        <v>211</v>
      </c>
      <c r="R4" s="16" t="s">
        <v>211</v>
      </c>
      <c r="S4" s="16" t="s">
        <v>211</v>
      </c>
      <c r="T4" s="16" t="s">
        <v>211</v>
      </c>
      <c r="U4" s="16" t="s">
        <v>211</v>
      </c>
      <c r="V4" s="18" t="s">
        <v>28</v>
      </c>
      <c r="W4" s="24" t="s">
        <v>211</v>
      </c>
      <c r="X4" s="18" t="s">
        <v>47</v>
      </c>
      <c r="Y4" s="25" t="s">
        <v>47</v>
      </c>
    </row>
    <row r="5" spans="1:26" ht="36" x14ac:dyDescent="0.25">
      <c r="A5" s="9">
        <v>3</v>
      </c>
      <c r="B5" s="10" t="s">
        <v>30</v>
      </c>
      <c r="C5" s="10" t="s">
        <v>31</v>
      </c>
      <c r="D5" s="11" t="s">
        <v>32</v>
      </c>
      <c r="E5" s="12" t="s">
        <v>33</v>
      </c>
      <c r="F5" s="11" t="s">
        <v>109</v>
      </c>
      <c r="G5" s="13">
        <f>ROUND(14600*0.93,0)</f>
        <v>13578</v>
      </c>
      <c r="H5" s="13">
        <f>ROUND(G5*0.93,0)</f>
        <v>12628</v>
      </c>
      <c r="I5" s="77">
        <v>2006</v>
      </c>
      <c r="J5" s="14">
        <v>1461</v>
      </c>
      <c r="K5" s="15">
        <v>525</v>
      </c>
      <c r="L5" s="14">
        <v>5</v>
      </c>
      <c r="M5" s="16" t="s">
        <v>211</v>
      </c>
      <c r="N5" s="17" t="s">
        <v>248</v>
      </c>
      <c r="O5" s="17" t="s">
        <v>249</v>
      </c>
      <c r="P5" s="17" t="str">
        <f>N5</f>
        <v>01.01.2023
01.01.2024</v>
      </c>
      <c r="Q5" s="17" t="str">
        <f>O5</f>
        <v>31.12.2023
31.12.2024</v>
      </c>
      <c r="R5" s="17" t="str">
        <f>N5</f>
        <v>01.01.2023
01.01.2024</v>
      </c>
      <c r="S5" s="17" t="str">
        <f>O5</f>
        <v>31.12.2023
31.12.2024</v>
      </c>
      <c r="T5" s="16" t="s">
        <v>211</v>
      </c>
      <c r="U5" s="16" t="s">
        <v>211</v>
      </c>
      <c r="V5" s="11" t="s">
        <v>34</v>
      </c>
      <c r="W5" s="26" t="s">
        <v>35</v>
      </c>
      <c r="X5" s="20" t="s">
        <v>22</v>
      </c>
      <c r="Y5" s="21" t="s">
        <v>22</v>
      </c>
    </row>
    <row r="6" spans="1:26" ht="24" x14ac:dyDescent="0.25">
      <c r="A6" s="9">
        <v>4</v>
      </c>
      <c r="B6" s="10" t="s">
        <v>36</v>
      </c>
      <c r="C6" s="10" t="s">
        <v>37</v>
      </c>
      <c r="D6" s="11" t="s">
        <v>38</v>
      </c>
      <c r="E6" s="12" t="s">
        <v>39</v>
      </c>
      <c r="F6" s="18" t="s">
        <v>40</v>
      </c>
      <c r="G6" s="23" t="s">
        <v>211</v>
      </c>
      <c r="H6" s="23" t="s">
        <v>211</v>
      </c>
      <c r="I6" s="77">
        <v>2006</v>
      </c>
      <c r="J6" s="16" t="s">
        <v>211</v>
      </c>
      <c r="K6" s="14">
        <v>1475</v>
      </c>
      <c r="L6" s="16" t="s">
        <v>211</v>
      </c>
      <c r="M6" s="16" t="s">
        <v>211</v>
      </c>
      <c r="N6" s="17" t="s">
        <v>248</v>
      </c>
      <c r="O6" s="17" t="s">
        <v>249</v>
      </c>
      <c r="P6" s="16" t="s">
        <v>211</v>
      </c>
      <c r="Q6" s="16" t="s">
        <v>211</v>
      </c>
      <c r="R6" s="16" t="s">
        <v>211</v>
      </c>
      <c r="S6" s="16" t="s">
        <v>211</v>
      </c>
      <c r="T6" s="16" t="s">
        <v>211</v>
      </c>
      <c r="U6" s="16" t="s">
        <v>211</v>
      </c>
      <c r="V6" s="18" t="s">
        <v>41</v>
      </c>
      <c r="W6" s="24" t="s">
        <v>211</v>
      </c>
      <c r="X6" s="18" t="s">
        <v>47</v>
      </c>
      <c r="Y6" s="25" t="s">
        <v>47</v>
      </c>
    </row>
    <row r="7" spans="1:26" ht="24" x14ac:dyDescent="0.25">
      <c r="A7" s="9">
        <v>5</v>
      </c>
      <c r="B7" s="10" t="s">
        <v>42</v>
      </c>
      <c r="C7" s="10" t="s">
        <v>43</v>
      </c>
      <c r="D7" s="11" t="s">
        <v>44</v>
      </c>
      <c r="E7" s="12" t="s">
        <v>45</v>
      </c>
      <c r="F7" s="18" t="s">
        <v>254</v>
      </c>
      <c r="G7" s="23" t="s">
        <v>211</v>
      </c>
      <c r="H7" s="23" t="s">
        <v>211</v>
      </c>
      <c r="I7" s="77">
        <v>2006</v>
      </c>
      <c r="J7" s="14">
        <v>1870</v>
      </c>
      <c r="K7" s="11">
        <v>614</v>
      </c>
      <c r="L7" s="14">
        <v>2</v>
      </c>
      <c r="M7" s="16" t="s">
        <v>211</v>
      </c>
      <c r="N7" s="17" t="s">
        <v>248</v>
      </c>
      <c r="O7" s="17" t="s">
        <v>249</v>
      </c>
      <c r="P7" s="17" t="str">
        <f>N7</f>
        <v>01.01.2023
01.01.2024</v>
      </c>
      <c r="Q7" s="17" t="str">
        <f>O7</f>
        <v>31.12.2023
31.12.2024</v>
      </c>
      <c r="R7" s="16" t="s">
        <v>211</v>
      </c>
      <c r="S7" s="16" t="s">
        <v>211</v>
      </c>
      <c r="T7" s="16" t="s">
        <v>211</v>
      </c>
      <c r="U7" s="16" t="s">
        <v>211</v>
      </c>
      <c r="V7" s="20" t="s">
        <v>41</v>
      </c>
      <c r="W7" s="19" t="s">
        <v>46</v>
      </c>
      <c r="X7" s="18" t="s">
        <v>47</v>
      </c>
      <c r="Y7" s="21" t="s">
        <v>22</v>
      </c>
    </row>
    <row r="8" spans="1:26" ht="36" x14ac:dyDescent="0.25">
      <c r="A8" s="9">
        <v>6</v>
      </c>
      <c r="B8" s="10" t="s">
        <v>48</v>
      </c>
      <c r="C8" s="10" t="s">
        <v>17</v>
      </c>
      <c r="D8" s="11" t="s">
        <v>49</v>
      </c>
      <c r="E8" s="12" t="s">
        <v>50</v>
      </c>
      <c r="F8" s="11" t="s">
        <v>67</v>
      </c>
      <c r="G8" s="13">
        <f>ROUND(39320*0.93,0)</f>
        <v>36568</v>
      </c>
      <c r="H8" s="13">
        <f>ROUND(G8*0.93,0)</f>
        <v>34008</v>
      </c>
      <c r="I8" s="14">
        <v>2011</v>
      </c>
      <c r="J8" s="14">
        <v>2402</v>
      </c>
      <c r="K8" s="18">
        <v>970</v>
      </c>
      <c r="L8" s="14">
        <v>7</v>
      </c>
      <c r="M8" s="16" t="s">
        <v>211</v>
      </c>
      <c r="N8" s="17" t="s">
        <v>248</v>
      </c>
      <c r="O8" s="17" t="s">
        <v>249</v>
      </c>
      <c r="P8" s="17" t="str">
        <f>N8</f>
        <v>01.01.2023
01.01.2024</v>
      </c>
      <c r="Q8" s="17" t="str">
        <f>O8</f>
        <v>31.12.2023
31.12.2024</v>
      </c>
      <c r="R8" s="17" t="str">
        <f>N8</f>
        <v>01.01.2023
01.01.2024</v>
      </c>
      <c r="S8" s="17" t="str">
        <f>O8</f>
        <v>31.12.2023
31.12.2024</v>
      </c>
      <c r="T8" s="16" t="s">
        <v>211</v>
      </c>
      <c r="U8" s="16" t="s">
        <v>211</v>
      </c>
      <c r="V8" s="20" t="s">
        <v>51</v>
      </c>
      <c r="W8" s="19" t="s">
        <v>21</v>
      </c>
      <c r="X8" s="20" t="s">
        <v>22</v>
      </c>
      <c r="Y8" s="21" t="s">
        <v>22</v>
      </c>
    </row>
    <row r="9" spans="1:26" ht="36" x14ac:dyDescent="0.25">
      <c r="A9" s="9">
        <v>7</v>
      </c>
      <c r="B9" s="10" t="s">
        <v>62</v>
      </c>
      <c r="C9" s="10" t="s">
        <v>52</v>
      </c>
      <c r="D9" s="11" t="s">
        <v>53</v>
      </c>
      <c r="E9" s="12" t="s">
        <v>54</v>
      </c>
      <c r="F9" s="11" t="s">
        <v>256</v>
      </c>
      <c r="G9" s="23" t="s">
        <v>211</v>
      </c>
      <c r="H9" s="23" t="s">
        <v>211</v>
      </c>
      <c r="I9" s="14">
        <v>2007</v>
      </c>
      <c r="J9" s="16" t="s">
        <v>211</v>
      </c>
      <c r="K9" s="16" t="s">
        <v>211</v>
      </c>
      <c r="L9" s="16" t="s">
        <v>211</v>
      </c>
      <c r="M9" s="16" t="s">
        <v>211</v>
      </c>
      <c r="N9" s="17" t="s">
        <v>248</v>
      </c>
      <c r="O9" s="17" t="s">
        <v>249</v>
      </c>
      <c r="P9" s="16" t="s">
        <v>211</v>
      </c>
      <c r="Q9" s="16" t="s">
        <v>211</v>
      </c>
      <c r="R9" s="16" t="s">
        <v>211</v>
      </c>
      <c r="S9" s="16" t="s">
        <v>211</v>
      </c>
      <c r="T9" s="16" t="s">
        <v>211</v>
      </c>
      <c r="U9" s="16" t="s">
        <v>211</v>
      </c>
      <c r="V9" s="27" t="s">
        <v>211</v>
      </c>
      <c r="W9" s="24" t="s">
        <v>211</v>
      </c>
      <c r="X9" s="18" t="s">
        <v>47</v>
      </c>
      <c r="Y9" s="21" t="s">
        <v>47</v>
      </c>
    </row>
    <row r="10" spans="1:26" ht="24" x14ac:dyDescent="0.25">
      <c r="A10" s="9">
        <v>8</v>
      </c>
      <c r="B10" s="10" t="s">
        <v>55</v>
      </c>
      <c r="C10" s="10" t="s">
        <v>29</v>
      </c>
      <c r="D10" s="11" t="s">
        <v>56</v>
      </c>
      <c r="E10" s="12" t="s">
        <v>57</v>
      </c>
      <c r="F10" s="11" t="s">
        <v>109</v>
      </c>
      <c r="G10" s="13">
        <f>ROUND(5740*0.936,6170)</f>
        <v>5372.64</v>
      </c>
      <c r="H10" s="13">
        <f t="shared" ref="H10:H16" si="0">ROUND(G10*0.93,0)</f>
        <v>4997</v>
      </c>
      <c r="I10" s="14">
        <v>2010</v>
      </c>
      <c r="J10" s="14">
        <v>1108</v>
      </c>
      <c r="K10" s="16" t="s">
        <v>211</v>
      </c>
      <c r="L10" s="14">
        <v>4</v>
      </c>
      <c r="M10" s="16" t="s">
        <v>211</v>
      </c>
      <c r="N10" s="17" t="s">
        <v>248</v>
      </c>
      <c r="O10" s="17" t="s">
        <v>249</v>
      </c>
      <c r="P10" s="17" t="str">
        <f>N10</f>
        <v>01.01.2023
01.01.2024</v>
      </c>
      <c r="Q10" s="17" t="str">
        <f>O10</f>
        <v>31.12.2023
31.12.2024</v>
      </c>
      <c r="R10" s="17" t="str">
        <f>N10</f>
        <v>01.01.2023
01.01.2024</v>
      </c>
      <c r="S10" s="17" t="str">
        <f>O10</f>
        <v>31.12.2023
31.12.2024</v>
      </c>
      <c r="T10" s="17" t="str">
        <f>N10</f>
        <v>01.01.2023
01.01.2024</v>
      </c>
      <c r="U10" s="17" t="str">
        <f>O10</f>
        <v>31.12.2023
31.12.2024</v>
      </c>
      <c r="V10" s="28">
        <v>40358</v>
      </c>
      <c r="W10" s="24" t="s">
        <v>211</v>
      </c>
      <c r="X10" s="18" t="s">
        <v>47</v>
      </c>
      <c r="Y10" s="25" t="s">
        <v>47</v>
      </c>
    </row>
    <row r="11" spans="1:26" ht="24" x14ac:dyDescent="0.25">
      <c r="A11" s="9">
        <v>9</v>
      </c>
      <c r="B11" s="10" t="s">
        <v>58</v>
      </c>
      <c r="C11" s="10" t="s">
        <v>59</v>
      </c>
      <c r="D11" s="11" t="s">
        <v>60</v>
      </c>
      <c r="E11" s="12" t="s">
        <v>61</v>
      </c>
      <c r="F11" s="11" t="s">
        <v>214</v>
      </c>
      <c r="G11" s="13">
        <f>ROUND(54740*0.93,0)</f>
        <v>50908</v>
      </c>
      <c r="H11" s="13">
        <f t="shared" si="0"/>
        <v>47344</v>
      </c>
      <c r="I11" s="14">
        <v>2008</v>
      </c>
      <c r="J11" s="16" t="s">
        <v>211</v>
      </c>
      <c r="K11" s="16" t="s">
        <v>211</v>
      </c>
      <c r="L11" s="14">
        <v>1</v>
      </c>
      <c r="M11" s="16" t="s">
        <v>211</v>
      </c>
      <c r="N11" s="17" t="s">
        <v>248</v>
      </c>
      <c r="O11" s="17" t="s">
        <v>249</v>
      </c>
      <c r="P11" s="17" t="str">
        <f t="shared" ref="P11:P13" si="1">N11</f>
        <v>01.01.2023
01.01.2024</v>
      </c>
      <c r="Q11" s="17" t="str">
        <f t="shared" ref="Q11:Q13" si="2">O11</f>
        <v>31.12.2023
31.12.2024</v>
      </c>
      <c r="R11" s="17" t="str">
        <f t="shared" ref="R11:R13" si="3">N11</f>
        <v>01.01.2023
01.01.2024</v>
      </c>
      <c r="S11" s="17" t="str">
        <f t="shared" ref="S11:S13" si="4">O11</f>
        <v>31.12.2023
31.12.2024</v>
      </c>
      <c r="T11" s="16" t="s">
        <v>211</v>
      </c>
      <c r="U11" s="16" t="s">
        <v>211</v>
      </c>
      <c r="V11" s="29">
        <v>39598</v>
      </c>
      <c r="W11" s="24" t="s">
        <v>211</v>
      </c>
      <c r="X11" s="18" t="s">
        <v>47</v>
      </c>
      <c r="Y11" s="25" t="s">
        <v>47</v>
      </c>
    </row>
    <row r="12" spans="1:26" ht="24" x14ac:dyDescent="0.25">
      <c r="A12" s="9">
        <v>10</v>
      </c>
      <c r="B12" s="10" t="s">
        <v>63</v>
      </c>
      <c r="C12" s="10" t="s">
        <v>64</v>
      </c>
      <c r="D12" s="11" t="s">
        <v>65</v>
      </c>
      <c r="E12" s="12" t="s">
        <v>66</v>
      </c>
      <c r="F12" s="11" t="s">
        <v>67</v>
      </c>
      <c r="G12" s="13">
        <f>ROUND(8540*0.93,0)</f>
        <v>7942</v>
      </c>
      <c r="H12" s="13">
        <f t="shared" si="0"/>
        <v>7386</v>
      </c>
      <c r="I12" s="77">
        <v>2005</v>
      </c>
      <c r="J12" s="14">
        <v>2286</v>
      </c>
      <c r="K12" s="15">
        <v>1375</v>
      </c>
      <c r="L12" s="14">
        <v>6</v>
      </c>
      <c r="M12" s="18">
        <v>3500</v>
      </c>
      <c r="N12" s="17" t="s">
        <v>248</v>
      </c>
      <c r="O12" s="17" t="s">
        <v>249</v>
      </c>
      <c r="P12" s="17" t="str">
        <f t="shared" si="1"/>
        <v>01.01.2023
01.01.2024</v>
      </c>
      <c r="Q12" s="17" t="str">
        <f t="shared" si="2"/>
        <v>31.12.2023
31.12.2024</v>
      </c>
      <c r="R12" s="17" t="str">
        <f t="shared" si="3"/>
        <v>01.01.2023
01.01.2024</v>
      </c>
      <c r="S12" s="17" t="str">
        <f t="shared" si="4"/>
        <v>31.12.2023
31.12.2024</v>
      </c>
      <c r="T12" s="16" t="s">
        <v>211</v>
      </c>
      <c r="U12" s="16" t="s">
        <v>211</v>
      </c>
      <c r="V12" s="30">
        <v>38533</v>
      </c>
      <c r="W12" s="24" t="s">
        <v>211</v>
      </c>
      <c r="X12" s="18" t="s">
        <v>47</v>
      </c>
      <c r="Y12" s="21" t="s">
        <v>22</v>
      </c>
    </row>
    <row r="13" spans="1:26" ht="36" x14ac:dyDescent="0.25">
      <c r="A13" s="9">
        <v>11</v>
      </c>
      <c r="B13" s="10" t="s">
        <v>68</v>
      </c>
      <c r="C13" s="10" t="s">
        <v>69</v>
      </c>
      <c r="D13" s="11" t="s">
        <v>70</v>
      </c>
      <c r="E13" s="12" t="s">
        <v>71</v>
      </c>
      <c r="F13" s="11" t="s">
        <v>255</v>
      </c>
      <c r="G13" s="13">
        <f>ROUND(9960*0.93,0)</f>
        <v>9263</v>
      </c>
      <c r="H13" s="13">
        <f t="shared" si="0"/>
        <v>8615</v>
      </c>
      <c r="I13" s="77">
        <v>2006</v>
      </c>
      <c r="J13" s="14">
        <v>1896</v>
      </c>
      <c r="K13" s="15">
        <v>850</v>
      </c>
      <c r="L13" s="14">
        <v>6</v>
      </c>
      <c r="M13" s="18">
        <v>2800</v>
      </c>
      <c r="N13" s="17" t="s">
        <v>248</v>
      </c>
      <c r="O13" s="17" t="s">
        <v>249</v>
      </c>
      <c r="P13" s="17" t="str">
        <f t="shared" si="1"/>
        <v>01.01.2023
01.01.2024</v>
      </c>
      <c r="Q13" s="17" t="str">
        <f t="shared" si="2"/>
        <v>31.12.2023
31.12.2024</v>
      </c>
      <c r="R13" s="17" t="str">
        <f t="shared" si="3"/>
        <v>01.01.2023
01.01.2024</v>
      </c>
      <c r="S13" s="17" t="str">
        <f t="shared" si="4"/>
        <v>31.12.2023
31.12.2024</v>
      </c>
      <c r="T13" s="16" t="s">
        <v>211</v>
      </c>
      <c r="U13" s="16" t="s">
        <v>211</v>
      </c>
      <c r="V13" s="30">
        <v>38895</v>
      </c>
      <c r="W13" s="24" t="s">
        <v>211</v>
      </c>
      <c r="X13" s="18" t="s">
        <v>47</v>
      </c>
      <c r="Y13" s="21" t="s">
        <v>22</v>
      </c>
    </row>
    <row r="14" spans="1:26" ht="24" x14ac:dyDescent="0.25">
      <c r="A14" s="9">
        <v>12</v>
      </c>
      <c r="B14" s="10" t="s">
        <v>72</v>
      </c>
      <c r="C14" s="10" t="s">
        <v>73</v>
      </c>
      <c r="D14" s="11" t="s">
        <v>74</v>
      </c>
      <c r="E14" s="12" t="s">
        <v>75</v>
      </c>
      <c r="F14" s="18" t="s">
        <v>67</v>
      </c>
      <c r="G14" s="13">
        <f>ROUND(26000*0.93,0)</f>
        <v>24180</v>
      </c>
      <c r="H14" s="13">
        <f t="shared" si="0"/>
        <v>22487</v>
      </c>
      <c r="I14" s="77">
        <v>2000</v>
      </c>
      <c r="J14" s="14">
        <v>11021</v>
      </c>
      <c r="K14" s="14">
        <v>21000</v>
      </c>
      <c r="L14" s="31">
        <v>2</v>
      </c>
      <c r="M14" s="11">
        <v>32000</v>
      </c>
      <c r="N14" s="17" t="s">
        <v>248</v>
      </c>
      <c r="O14" s="17" t="s">
        <v>249</v>
      </c>
      <c r="P14" s="16" t="s">
        <v>211</v>
      </c>
      <c r="Q14" s="16" t="s">
        <v>211</v>
      </c>
      <c r="R14" s="17" t="str">
        <f>N14</f>
        <v>01.01.2023
01.01.2024</v>
      </c>
      <c r="S14" s="17" t="str">
        <f>O14</f>
        <v>31.12.2023
31.12.2024</v>
      </c>
      <c r="T14" s="16" t="s">
        <v>211</v>
      </c>
      <c r="U14" s="16" t="s">
        <v>211</v>
      </c>
      <c r="V14" s="29">
        <v>36793</v>
      </c>
      <c r="W14" s="24" t="s">
        <v>211</v>
      </c>
      <c r="X14" s="18" t="s">
        <v>47</v>
      </c>
      <c r="Y14" s="21" t="s">
        <v>22</v>
      </c>
    </row>
    <row r="15" spans="1:26" ht="24" x14ac:dyDescent="0.25">
      <c r="A15" s="9">
        <v>13</v>
      </c>
      <c r="B15" s="10" t="s">
        <v>76</v>
      </c>
      <c r="C15" s="10" t="s">
        <v>77</v>
      </c>
      <c r="D15" s="11" t="s">
        <v>78</v>
      </c>
      <c r="E15" s="12" t="s">
        <v>79</v>
      </c>
      <c r="F15" s="18" t="s">
        <v>67</v>
      </c>
      <c r="G15" s="23" t="s">
        <v>211</v>
      </c>
      <c r="H15" s="23" t="s">
        <v>211</v>
      </c>
      <c r="I15" s="14">
        <v>1997</v>
      </c>
      <c r="J15" s="14">
        <v>6871</v>
      </c>
      <c r="K15" s="11">
        <v>9170</v>
      </c>
      <c r="L15" s="14">
        <v>2</v>
      </c>
      <c r="M15" s="11">
        <v>16000</v>
      </c>
      <c r="N15" s="17" t="s">
        <v>248</v>
      </c>
      <c r="O15" s="17" t="s">
        <v>249</v>
      </c>
      <c r="P15" s="17" t="str">
        <f>N15</f>
        <v>01.01.2023
01.01.2024</v>
      </c>
      <c r="Q15" s="17" t="str">
        <f>O15</f>
        <v>31.12.2023
31.12.2024</v>
      </c>
      <c r="R15" s="16" t="s">
        <v>211</v>
      </c>
      <c r="S15" s="16" t="s">
        <v>211</v>
      </c>
      <c r="T15" s="16" t="s">
        <v>211</v>
      </c>
      <c r="U15" s="16" t="s">
        <v>211</v>
      </c>
      <c r="V15" s="28">
        <v>35560</v>
      </c>
      <c r="W15" s="24" t="s">
        <v>211</v>
      </c>
      <c r="X15" s="18" t="s">
        <v>47</v>
      </c>
      <c r="Y15" s="25" t="s">
        <v>47</v>
      </c>
    </row>
    <row r="16" spans="1:26" ht="24" x14ac:dyDescent="0.25">
      <c r="A16" s="9">
        <v>14</v>
      </c>
      <c r="B16" s="10" t="s">
        <v>80</v>
      </c>
      <c r="C16" s="10" t="s">
        <v>81</v>
      </c>
      <c r="D16" s="11" t="s">
        <v>82</v>
      </c>
      <c r="E16" s="12" t="s">
        <v>83</v>
      </c>
      <c r="F16" s="18" t="s">
        <v>84</v>
      </c>
      <c r="G16" s="13">
        <f>ROUND(14510*0.93,0)</f>
        <v>13494</v>
      </c>
      <c r="H16" s="13">
        <f t="shared" si="0"/>
        <v>12549</v>
      </c>
      <c r="I16" s="14">
        <v>2009</v>
      </c>
      <c r="J16" s="14">
        <v>2402</v>
      </c>
      <c r="K16" s="18">
        <v>1040</v>
      </c>
      <c r="L16" s="14">
        <v>7</v>
      </c>
      <c r="M16" s="18">
        <v>3490</v>
      </c>
      <c r="N16" s="17" t="s">
        <v>248</v>
      </c>
      <c r="O16" s="17" t="s">
        <v>249</v>
      </c>
      <c r="P16" s="17" t="str">
        <f t="shared" ref="P16" si="5">N16</f>
        <v>01.01.2023
01.01.2024</v>
      </c>
      <c r="Q16" s="17" t="str">
        <f t="shared" ref="Q16" si="6">O16</f>
        <v>31.12.2023
31.12.2024</v>
      </c>
      <c r="R16" s="17" t="str">
        <f t="shared" ref="R16" si="7">N16</f>
        <v>01.01.2023
01.01.2024</v>
      </c>
      <c r="S16" s="17" t="str">
        <f t="shared" ref="S16" si="8">O16</f>
        <v>31.12.2023
31.12.2024</v>
      </c>
      <c r="T16" s="16" t="s">
        <v>211</v>
      </c>
      <c r="U16" s="16" t="s">
        <v>211</v>
      </c>
      <c r="V16" s="28">
        <v>40163</v>
      </c>
      <c r="W16" s="24" t="s">
        <v>211</v>
      </c>
      <c r="X16" s="18" t="s">
        <v>47</v>
      </c>
      <c r="Y16" s="21" t="s">
        <v>22</v>
      </c>
      <c r="Z16" s="2"/>
    </row>
    <row r="17" spans="1:1004" ht="36" x14ac:dyDescent="0.25">
      <c r="A17" s="9">
        <v>15</v>
      </c>
      <c r="B17" s="10" t="s">
        <v>85</v>
      </c>
      <c r="C17" s="22" t="s">
        <v>86</v>
      </c>
      <c r="D17" s="11" t="s">
        <v>87</v>
      </c>
      <c r="E17" s="12" t="s">
        <v>88</v>
      </c>
      <c r="F17" s="11" t="s">
        <v>67</v>
      </c>
      <c r="G17" s="23" t="s">
        <v>211</v>
      </c>
      <c r="H17" s="23" t="s">
        <v>211</v>
      </c>
      <c r="I17" s="15">
        <v>2000</v>
      </c>
      <c r="J17" s="14">
        <v>2461</v>
      </c>
      <c r="K17" s="15">
        <v>765</v>
      </c>
      <c r="L17" s="14">
        <v>5</v>
      </c>
      <c r="M17" s="18">
        <v>2680</v>
      </c>
      <c r="N17" s="17" t="s">
        <v>248</v>
      </c>
      <c r="O17" s="17" t="s">
        <v>249</v>
      </c>
      <c r="P17" s="16" t="s">
        <v>211</v>
      </c>
      <c r="Q17" s="16" t="s">
        <v>211</v>
      </c>
      <c r="R17" s="16" t="s">
        <v>211</v>
      </c>
      <c r="S17" s="16" t="s">
        <v>211</v>
      </c>
      <c r="T17" s="16" t="s">
        <v>211</v>
      </c>
      <c r="U17" s="16" t="s">
        <v>211</v>
      </c>
      <c r="V17" s="29">
        <v>36781</v>
      </c>
      <c r="W17" s="24" t="s">
        <v>211</v>
      </c>
      <c r="X17" s="18" t="s">
        <v>47</v>
      </c>
      <c r="Y17" s="25" t="s">
        <v>47</v>
      </c>
      <c r="Z17" s="2"/>
    </row>
    <row r="18" spans="1:1004" ht="24" x14ac:dyDescent="0.25">
      <c r="A18" s="9">
        <v>16</v>
      </c>
      <c r="B18" s="10" t="s">
        <v>89</v>
      </c>
      <c r="C18" s="22" t="s">
        <v>86</v>
      </c>
      <c r="D18" s="11" t="s">
        <v>90</v>
      </c>
      <c r="E18" s="12" t="s">
        <v>91</v>
      </c>
      <c r="F18" s="11" t="s">
        <v>67</v>
      </c>
      <c r="G18" s="23" t="s">
        <v>211</v>
      </c>
      <c r="H18" s="23" t="s">
        <v>211</v>
      </c>
      <c r="I18" s="14">
        <v>2000</v>
      </c>
      <c r="J18" s="14">
        <v>2461</v>
      </c>
      <c r="K18" s="16" t="s">
        <v>211</v>
      </c>
      <c r="L18" s="14">
        <v>6</v>
      </c>
      <c r="M18" s="18">
        <v>2680</v>
      </c>
      <c r="N18" s="17" t="s">
        <v>248</v>
      </c>
      <c r="O18" s="17" t="s">
        <v>249</v>
      </c>
      <c r="P18" s="17" t="str">
        <f>N18</f>
        <v>01.01.2023
01.01.2024</v>
      </c>
      <c r="Q18" s="17" t="str">
        <f>O18</f>
        <v>31.12.2023
31.12.2024</v>
      </c>
      <c r="R18" s="16" t="s">
        <v>211</v>
      </c>
      <c r="S18" s="16" t="s">
        <v>211</v>
      </c>
      <c r="T18" s="16" t="s">
        <v>211</v>
      </c>
      <c r="U18" s="16" t="s">
        <v>211</v>
      </c>
      <c r="V18" s="30">
        <v>36811</v>
      </c>
      <c r="W18" s="24" t="s">
        <v>211</v>
      </c>
      <c r="X18" s="18" t="s">
        <v>47</v>
      </c>
      <c r="Y18" s="25" t="s">
        <v>47</v>
      </c>
      <c r="Z18" s="2"/>
    </row>
    <row r="19" spans="1:1004" ht="24" x14ac:dyDescent="0.25">
      <c r="A19" s="9">
        <v>17</v>
      </c>
      <c r="B19" s="10" t="s">
        <v>92</v>
      </c>
      <c r="C19" s="10" t="s">
        <v>73</v>
      </c>
      <c r="D19" s="11" t="s">
        <v>93</v>
      </c>
      <c r="E19" s="12" t="s">
        <v>94</v>
      </c>
      <c r="F19" s="11" t="s">
        <v>67</v>
      </c>
      <c r="G19" s="23" t="s">
        <v>211</v>
      </c>
      <c r="H19" s="23" t="s">
        <v>211</v>
      </c>
      <c r="I19" s="14">
        <v>2000</v>
      </c>
      <c r="J19" s="14">
        <v>8970</v>
      </c>
      <c r="K19" s="15">
        <v>16140</v>
      </c>
      <c r="L19" s="14">
        <v>2</v>
      </c>
      <c r="M19" s="18">
        <v>26000</v>
      </c>
      <c r="N19" s="17" t="s">
        <v>248</v>
      </c>
      <c r="O19" s="17" t="s">
        <v>249</v>
      </c>
      <c r="P19" s="16" t="s">
        <v>211</v>
      </c>
      <c r="Q19" s="16" t="s">
        <v>211</v>
      </c>
      <c r="R19" s="16" t="s">
        <v>211</v>
      </c>
      <c r="S19" s="16" t="s">
        <v>211</v>
      </c>
      <c r="T19" s="16" t="s">
        <v>211</v>
      </c>
      <c r="U19" s="16" t="s">
        <v>211</v>
      </c>
      <c r="V19" s="30">
        <v>36588</v>
      </c>
      <c r="W19" s="24" t="s">
        <v>211</v>
      </c>
      <c r="X19" s="18" t="s">
        <v>47</v>
      </c>
      <c r="Y19" s="25" t="s">
        <v>47</v>
      </c>
      <c r="Z19" s="2"/>
    </row>
    <row r="20" spans="1:1004" ht="24" x14ac:dyDescent="0.25">
      <c r="A20" s="9">
        <v>18</v>
      </c>
      <c r="B20" s="10" t="s">
        <v>95</v>
      </c>
      <c r="C20" s="10" t="s">
        <v>96</v>
      </c>
      <c r="D20" s="11" t="s">
        <v>97</v>
      </c>
      <c r="E20" s="32" t="s">
        <v>98</v>
      </c>
      <c r="F20" s="11" t="s">
        <v>40</v>
      </c>
      <c r="G20" s="23" t="s">
        <v>211</v>
      </c>
      <c r="H20" s="23" t="s">
        <v>211</v>
      </c>
      <c r="I20" s="14">
        <v>2002</v>
      </c>
      <c r="J20" s="16" t="s">
        <v>211</v>
      </c>
      <c r="K20" s="11">
        <v>2920</v>
      </c>
      <c r="L20" s="16" t="s">
        <v>211</v>
      </c>
      <c r="M20" s="16" t="s">
        <v>211</v>
      </c>
      <c r="N20" s="17" t="s">
        <v>248</v>
      </c>
      <c r="O20" s="17" t="s">
        <v>249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29">
        <v>37579</v>
      </c>
      <c r="W20" s="24" t="s">
        <v>211</v>
      </c>
      <c r="X20" s="18" t="s">
        <v>47</v>
      </c>
      <c r="Y20" s="25" t="s">
        <v>47</v>
      </c>
      <c r="Z20" s="2"/>
    </row>
    <row r="21" spans="1:1004" ht="24" x14ac:dyDescent="0.25">
      <c r="A21" s="9">
        <v>19</v>
      </c>
      <c r="B21" s="10" t="s">
        <v>99</v>
      </c>
      <c r="C21" s="10" t="s">
        <v>96</v>
      </c>
      <c r="D21" s="11" t="s">
        <v>100</v>
      </c>
      <c r="E21" s="12" t="s">
        <v>101</v>
      </c>
      <c r="F21" s="11" t="s">
        <v>40</v>
      </c>
      <c r="G21" s="23" t="s">
        <v>211</v>
      </c>
      <c r="H21" s="23" t="s">
        <v>211</v>
      </c>
      <c r="I21" s="14">
        <v>2006</v>
      </c>
      <c r="J21" s="16" t="s">
        <v>211</v>
      </c>
      <c r="K21" s="11">
        <v>1520</v>
      </c>
      <c r="L21" s="16" t="s">
        <v>211</v>
      </c>
      <c r="M21" s="11">
        <v>2000</v>
      </c>
      <c r="N21" s="17" t="s">
        <v>248</v>
      </c>
      <c r="O21" s="17" t="s">
        <v>249</v>
      </c>
      <c r="P21" s="16" t="s">
        <v>211</v>
      </c>
      <c r="Q21" s="16" t="s">
        <v>211</v>
      </c>
      <c r="R21" s="16" t="s">
        <v>211</v>
      </c>
      <c r="S21" s="16" t="s">
        <v>211</v>
      </c>
      <c r="T21" s="16" t="s">
        <v>211</v>
      </c>
      <c r="U21" s="16" t="s">
        <v>211</v>
      </c>
      <c r="V21" s="28">
        <v>38888</v>
      </c>
      <c r="W21" s="24" t="s">
        <v>211</v>
      </c>
      <c r="X21" s="18" t="s">
        <v>47</v>
      </c>
      <c r="Y21" s="25" t="s">
        <v>47</v>
      </c>
      <c r="Z21" s="2"/>
    </row>
    <row r="22" spans="1:1004" ht="24" x14ac:dyDescent="0.25">
      <c r="A22" s="9">
        <v>20</v>
      </c>
      <c r="B22" s="10" t="s">
        <v>102</v>
      </c>
      <c r="C22" s="10" t="s">
        <v>96</v>
      </c>
      <c r="D22" s="11" t="s">
        <v>103</v>
      </c>
      <c r="E22" s="12" t="s">
        <v>104</v>
      </c>
      <c r="F22" s="11" t="s">
        <v>40</v>
      </c>
      <c r="G22" s="23" t="s">
        <v>211</v>
      </c>
      <c r="H22" s="23" t="s">
        <v>211</v>
      </c>
      <c r="I22" s="14">
        <v>2013</v>
      </c>
      <c r="J22" s="16" t="s">
        <v>211</v>
      </c>
      <c r="K22" s="11">
        <v>1175</v>
      </c>
      <c r="L22" s="16" t="s">
        <v>211</v>
      </c>
      <c r="M22" s="16" t="s">
        <v>211</v>
      </c>
      <c r="N22" s="17" t="s">
        <v>248</v>
      </c>
      <c r="O22" s="17" t="s">
        <v>249</v>
      </c>
      <c r="P22" s="16" t="s">
        <v>211</v>
      </c>
      <c r="Q22" s="16" t="s">
        <v>211</v>
      </c>
      <c r="R22" s="16" t="s">
        <v>211</v>
      </c>
      <c r="S22" s="16" t="s">
        <v>211</v>
      </c>
      <c r="T22" s="16" t="s">
        <v>211</v>
      </c>
      <c r="U22" s="16" t="s">
        <v>211</v>
      </c>
      <c r="V22" s="28">
        <v>41499</v>
      </c>
      <c r="W22" s="24" t="s">
        <v>211</v>
      </c>
      <c r="X22" s="18" t="s">
        <v>47</v>
      </c>
      <c r="Y22" s="25" t="s">
        <v>47</v>
      </c>
      <c r="Z22" s="2"/>
    </row>
    <row r="23" spans="1:1004" ht="24" x14ac:dyDescent="0.25">
      <c r="A23" s="9">
        <v>21</v>
      </c>
      <c r="B23" s="10" t="s">
        <v>105</v>
      </c>
      <c r="C23" s="10" t="s">
        <v>106</v>
      </c>
      <c r="D23" s="11" t="s">
        <v>107</v>
      </c>
      <c r="E23" s="12" t="s">
        <v>108</v>
      </c>
      <c r="F23" s="11" t="s">
        <v>109</v>
      </c>
      <c r="G23" s="13">
        <f>ROUND(26420*0.93,0)</f>
        <v>24571</v>
      </c>
      <c r="H23" s="13">
        <f t="shared" ref="H23:H29" si="9">ROUND(G23*0.93,0)</f>
        <v>22851</v>
      </c>
      <c r="I23" s="14">
        <v>2013</v>
      </c>
      <c r="J23" s="14" t="s">
        <v>110</v>
      </c>
      <c r="K23" s="11">
        <v>477</v>
      </c>
      <c r="L23" s="14">
        <v>5</v>
      </c>
      <c r="M23" s="33">
        <v>1800</v>
      </c>
      <c r="N23" s="17" t="s">
        <v>248</v>
      </c>
      <c r="O23" s="17" t="s">
        <v>249</v>
      </c>
      <c r="P23" s="17" t="str">
        <f>N23</f>
        <v>01.01.2023
01.01.2024</v>
      </c>
      <c r="Q23" s="17" t="str">
        <f>O23</f>
        <v>31.12.2023
31.12.2024</v>
      </c>
      <c r="R23" s="17" t="str">
        <f t="shared" ref="R23:S25" si="10">N23</f>
        <v>01.01.2023
01.01.2024</v>
      </c>
      <c r="S23" s="17" t="str">
        <f t="shared" si="10"/>
        <v>31.12.2023
31.12.2024</v>
      </c>
      <c r="T23" s="17" t="str">
        <f>N23</f>
        <v>01.01.2023
01.01.2024</v>
      </c>
      <c r="U23" s="17" t="str">
        <f>O23</f>
        <v>31.12.2023
31.12.2024</v>
      </c>
      <c r="V23" s="28">
        <v>41578</v>
      </c>
      <c r="W23" s="19" t="s">
        <v>111</v>
      </c>
      <c r="X23" s="18" t="s">
        <v>47</v>
      </c>
      <c r="Y23" s="25" t="s">
        <v>47</v>
      </c>
      <c r="Z23" s="3"/>
    </row>
    <row r="24" spans="1:1004" ht="24" x14ac:dyDescent="0.25">
      <c r="A24" s="9">
        <v>22</v>
      </c>
      <c r="B24" s="10" t="s">
        <v>112</v>
      </c>
      <c r="C24" s="10" t="s">
        <v>113</v>
      </c>
      <c r="D24" s="11" t="s">
        <v>114</v>
      </c>
      <c r="E24" s="34" t="s">
        <v>115</v>
      </c>
      <c r="F24" s="11" t="s">
        <v>116</v>
      </c>
      <c r="G24" s="13">
        <f>ROUND(123550*0.93,0)</f>
        <v>114902</v>
      </c>
      <c r="H24" s="13">
        <f t="shared" si="9"/>
        <v>106859</v>
      </c>
      <c r="I24" s="14">
        <v>2012</v>
      </c>
      <c r="J24" s="16" t="s">
        <v>211</v>
      </c>
      <c r="K24" s="16" t="s">
        <v>211</v>
      </c>
      <c r="L24" s="16" t="s">
        <v>211</v>
      </c>
      <c r="M24" s="34">
        <v>18000</v>
      </c>
      <c r="N24" s="17" t="s">
        <v>248</v>
      </c>
      <c r="O24" s="17" t="s">
        <v>249</v>
      </c>
      <c r="P24" s="17" t="str">
        <f>N24</f>
        <v>01.01.2023
01.01.2024</v>
      </c>
      <c r="Q24" s="17" t="str">
        <f>O24</f>
        <v>31.12.2023
31.12.2024</v>
      </c>
      <c r="R24" s="17" t="str">
        <f t="shared" si="10"/>
        <v>01.01.2023
01.01.2024</v>
      </c>
      <c r="S24" s="17" t="str">
        <f t="shared" si="10"/>
        <v>31.12.2023
31.12.2024</v>
      </c>
      <c r="T24" s="16" t="s">
        <v>211</v>
      </c>
      <c r="U24" s="16" t="s">
        <v>211</v>
      </c>
      <c r="V24" s="29">
        <v>41726</v>
      </c>
      <c r="W24" s="24" t="s">
        <v>211</v>
      </c>
      <c r="X24" s="18" t="s">
        <v>22</v>
      </c>
      <c r="Y24" s="21" t="s">
        <v>22</v>
      </c>
      <c r="Z24" s="2"/>
    </row>
    <row r="25" spans="1:1004" ht="24" x14ac:dyDescent="0.25">
      <c r="A25" s="9">
        <v>23</v>
      </c>
      <c r="B25" s="10" t="s">
        <v>117</v>
      </c>
      <c r="C25" s="10" t="s">
        <v>118</v>
      </c>
      <c r="D25" s="11" t="s">
        <v>119</v>
      </c>
      <c r="E25" s="32" t="s">
        <v>120</v>
      </c>
      <c r="F25" s="11" t="s">
        <v>121</v>
      </c>
      <c r="G25" s="13">
        <f>ROUND(52110*0.93,0)</f>
        <v>48462</v>
      </c>
      <c r="H25" s="13">
        <f t="shared" si="9"/>
        <v>45070</v>
      </c>
      <c r="I25" s="14">
        <v>2014</v>
      </c>
      <c r="J25" s="16" t="s">
        <v>211</v>
      </c>
      <c r="K25" s="11">
        <v>27500</v>
      </c>
      <c r="L25" s="16" t="s">
        <v>211</v>
      </c>
      <c r="M25" s="11">
        <v>35000</v>
      </c>
      <c r="N25" s="17" t="s">
        <v>248</v>
      </c>
      <c r="O25" s="17" t="s">
        <v>249</v>
      </c>
      <c r="P25" s="16" t="s">
        <v>211</v>
      </c>
      <c r="Q25" s="16" t="s">
        <v>211</v>
      </c>
      <c r="R25" s="17" t="str">
        <f t="shared" si="10"/>
        <v>01.01.2023
01.01.2024</v>
      </c>
      <c r="S25" s="17" t="str">
        <f t="shared" si="10"/>
        <v>31.12.2023
31.12.2024</v>
      </c>
      <c r="T25" s="16" t="s">
        <v>211</v>
      </c>
      <c r="U25" s="16" t="s">
        <v>211</v>
      </c>
      <c r="V25" s="29">
        <v>41726</v>
      </c>
      <c r="W25" s="24" t="s">
        <v>211</v>
      </c>
      <c r="X25" s="18" t="s">
        <v>47</v>
      </c>
      <c r="Y25" s="25" t="s">
        <v>47</v>
      </c>
      <c r="Z25" s="2"/>
    </row>
    <row r="26" spans="1:1004" ht="24" x14ac:dyDescent="0.25">
      <c r="A26" s="9">
        <v>24</v>
      </c>
      <c r="B26" s="10" t="s">
        <v>122</v>
      </c>
      <c r="C26" s="10" t="s">
        <v>113</v>
      </c>
      <c r="D26" s="11" t="s">
        <v>123</v>
      </c>
      <c r="E26" s="34" t="s">
        <v>124</v>
      </c>
      <c r="F26" s="11" t="s">
        <v>67</v>
      </c>
      <c r="G26" s="13">
        <f>ROUND(47320*0.93,0)</f>
        <v>44008</v>
      </c>
      <c r="H26" s="13">
        <f t="shared" si="9"/>
        <v>40927</v>
      </c>
      <c r="I26" s="14">
        <v>2014</v>
      </c>
      <c r="J26" s="14">
        <v>2998</v>
      </c>
      <c r="K26" s="11">
        <v>800</v>
      </c>
      <c r="L26" s="16">
        <v>3</v>
      </c>
      <c r="M26" s="34">
        <v>3500</v>
      </c>
      <c r="N26" s="17" t="s">
        <v>248</v>
      </c>
      <c r="O26" s="17" t="s">
        <v>249</v>
      </c>
      <c r="P26" s="17" t="str">
        <f t="shared" ref="P26:P28" si="11">N26</f>
        <v>01.01.2023
01.01.2024</v>
      </c>
      <c r="Q26" s="17" t="str">
        <f t="shared" ref="Q26:Q28" si="12">O26</f>
        <v>31.12.2023
31.12.2024</v>
      </c>
      <c r="R26" s="17" t="str">
        <f t="shared" ref="R26:R28" si="13">N26</f>
        <v>01.01.2023
01.01.2024</v>
      </c>
      <c r="S26" s="17" t="str">
        <f t="shared" ref="S26:S28" si="14">O26</f>
        <v>31.12.2023
31.12.2024</v>
      </c>
      <c r="T26" s="17" t="str">
        <f t="shared" ref="T26:T28" si="15">N26</f>
        <v>01.01.2023
01.01.2024</v>
      </c>
      <c r="U26" s="17" t="str">
        <f t="shared" ref="U26:U28" si="16">O26</f>
        <v>31.12.2023
31.12.2024</v>
      </c>
      <c r="V26" s="29">
        <v>41799</v>
      </c>
      <c r="W26" s="24" t="s">
        <v>211</v>
      </c>
      <c r="X26" s="18" t="s">
        <v>22</v>
      </c>
      <c r="Y26" s="21" t="s">
        <v>22</v>
      </c>
      <c r="Z26" s="2"/>
    </row>
    <row r="27" spans="1:1004" ht="24" x14ac:dyDescent="0.25">
      <c r="A27" s="9">
        <v>25</v>
      </c>
      <c r="B27" s="10" t="s">
        <v>125</v>
      </c>
      <c r="C27" s="10" t="s">
        <v>126</v>
      </c>
      <c r="D27" s="11" t="s">
        <v>127</v>
      </c>
      <c r="E27" s="34" t="s">
        <v>128</v>
      </c>
      <c r="F27" s="11" t="s">
        <v>109</v>
      </c>
      <c r="G27" s="13">
        <f>ROUND(18630*0.93,0)</f>
        <v>17326</v>
      </c>
      <c r="H27" s="13">
        <f t="shared" si="9"/>
        <v>16113</v>
      </c>
      <c r="I27" s="14">
        <v>2014</v>
      </c>
      <c r="J27" s="14" t="s">
        <v>129</v>
      </c>
      <c r="K27" s="11">
        <v>470</v>
      </c>
      <c r="L27" s="14">
        <v>5</v>
      </c>
      <c r="M27" s="34">
        <v>1500</v>
      </c>
      <c r="N27" s="17" t="s">
        <v>248</v>
      </c>
      <c r="O27" s="17" t="s">
        <v>249</v>
      </c>
      <c r="P27" s="17" t="str">
        <f t="shared" si="11"/>
        <v>01.01.2023
01.01.2024</v>
      </c>
      <c r="Q27" s="17" t="str">
        <f t="shared" si="12"/>
        <v>31.12.2023
31.12.2024</v>
      </c>
      <c r="R27" s="17" t="str">
        <f t="shared" si="13"/>
        <v>01.01.2023
01.01.2024</v>
      </c>
      <c r="S27" s="17" t="str">
        <f t="shared" si="14"/>
        <v>31.12.2023
31.12.2024</v>
      </c>
      <c r="T27" s="17" t="str">
        <f t="shared" si="15"/>
        <v>01.01.2023
01.01.2024</v>
      </c>
      <c r="U27" s="17" t="str">
        <f t="shared" si="16"/>
        <v>31.12.2023
31.12.2024</v>
      </c>
      <c r="V27" s="29">
        <v>41991</v>
      </c>
      <c r="W27" s="19" t="s">
        <v>111</v>
      </c>
      <c r="X27" s="18" t="s">
        <v>47</v>
      </c>
      <c r="Y27" s="21" t="s">
        <v>22</v>
      </c>
      <c r="Z27" s="2"/>
    </row>
    <row r="28" spans="1:1004" ht="24" x14ac:dyDescent="0.25">
      <c r="A28" s="9">
        <v>26</v>
      </c>
      <c r="B28" s="10" t="s">
        <v>130</v>
      </c>
      <c r="C28" s="10" t="s">
        <v>126</v>
      </c>
      <c r="D28" s="11" t="s">
        <v>127</v>
      </c>
      <c r="E28" s="34" t="s">
        <v>131</v>
      </c>
      <c r="F28" s="11" t="s">
        <v>109</v>
      </c>
      <c r="G28" s="13">
        <f>ROUND(18630*0.93,0)</f>
        <v>17326</v>
      </c>
      <c r="H28" s="13">
        <f t="shared" si="9"/>
        <v>16113</v>
      </c>
      <c r="I28" s="14">
        <v>2014</v>
      </c>
      <c r="J28" s="14" t="s">
        <v>129</v>
      </c>
      <c r="K28" s="11">
        <v>470</v>
      </c>
      <c r="L28" s="14">
        <v>5</v>
      </c>
      <c r="M28" s="34">
        <v>1500</v>
      </c>
      <c r="N28" s="17" t="s">
        <v>248</v>
      </c>
      <c r="O28" s="17" t="s">
        <v>249</v>
      </c>
      <c r="P28" s="17" t="str">
        <f t="shared" si="11"/>
        <v>01.01.2023
01.01.2024</v>
      </c>
      <c r="Q28" s="17" t="str">
        <f t="shared" si="12"/>
        <v>31.12.2023
31.12.2024</v>
      </c>
      <c r="R28" s="17" t="str">
        <f t="shared" si="13"/>
        <v>01.01.2023
01.01.2024</v>
      </c>
      <c r="S28" s="17" t="str">
        <f t="shared" si="14"/>
        <v>31.12.2023
31.12.2024</v>
      </c>
      <c r="T28" s="17" t="str">
        <f t="shared" si="15"/>
        <v>01.01.2023
01.01.2024</v>
      </c>
      <c r="U28" s="17" t="str">
        <f t="shared" si="16"/>
        <v>31.12.2023
31.12.2024</v>
      </c>
      <c r="V28" s="29">
        <v>41991</v>
      </c>
      <c r="W28" s="19" t="s">
        <v>111</v>
      </c>
      <c r="X28" s="18" t="s">
        <v>47</v>
      </c>
      <c r="Y28" s="21" t="s">
        <v>22</v>
      </c>
      <c r="Z28" s="2"/>
    </row>
    <row r="29" spans="1:1004" ht="24" x14ac:dyDescent="0.25">
      <c r="A29" s="9">
        <v>27</v>
      </c>
      <c r="B29" s="10" t="s">
        <v>132</v>
      </c>
      <c r="C29" s="10" t="s">
        <v>29</v>
      </c>
      <c r="D29" s="11" t="s">
        <v>133</v>
      </c>
      <c r="E29" s="34" t="s">
        <v>134</v>
      </c>
      <c r="F29" s="11" t="s">
        <v>67</v>
      </c>
      <c r="G29" s="13">
        <f>ROUND(29060*0.93,0)</f>
        <v>27026</v>
      </c>
      <c r="H29" s="13">
        <f t="shared" si="9"/>
        <v>25134</v>
      </c>
      <c r="I29" s="14">
        <v>2015</v>
      </c>
      <c r="J29" s="14">
        <v>1368</v>
      </c>
      <c r="K29" s="11">
        <v>930</v>
      </c>
      <c r="L29" s="14">
        <v>3</v>
      </c>
      <c r="M29" s="34">
        <v>2215</v>
      </c>
      <c r="N29" s="17" t="s">
        <v>248</v>
      </c>
      <c r="O29" s="17" t="s">
        <v>249</v>
      </c>
      <c r="P29" s="17" t="str">
        <f t="shared" ref="P29" si="17">N29</f>
        <v>01.01.2023
01.01.2024</v>
      </c>
      <c r="Q29" s="17" t="str">
        <f t="shared" ref="Q29" si="18">O29</f>
        <v>31.12.2023
31.12.2024</v>
      </c>
      <c r="R29" s="17" t="str">
        <f t="shared" ref="R29" si="19">N29</f>
        <v>01.01.2023
01.01.2024</v>
      </c>
      <c r="S29" s="17" t="str">
        <f t="shared" ref="S29" si="20">O29</f>
        <v>31.12.2023
31.12.2024</v>
      </c>
      <c r="T29" s="16" t="s">
        <v>211</v>
      </c>
      <c r="U29" s="16" t="s">
        <v>211</v>
      </c>
      <c r="V29" s="29">
        <v>42349</v>
      </c>
      <c r="W29" s="24" t="s">
        <v>211</v>
      </c>
      <c r="X29" s="18" t="s">
        <v>47</v>
      </c>
      <c r="Y29" s="25" t="s">
        <v>47</v>
      </c>
      <c r="Z29" s="2"/>
    </row>
    <row r="30" spans="1:1004" ht="24" x14ac:dyDescent="0.25">
      <c r="A30" s="9">
        <v>28</v>
      </c>
      <c r="B30" s="10" t="s">
        <v>135</v>
      </c>
      <c r="C30" s="10" t="s">
        <v>136</v>
      </c>
      <c r="D30" s="11" t="s">
        <v>137</v>
      </c>
      <c r="E30" s="34" t="s">
        <v>138</v>
      </c>
      <c r="F30" s="11" t="s">
        <v>40</v>
      </c>
      <c r="G30" s="23" t="s">
        <v>211</v>
      </c>
      <c r="H30" s="23" t="s">
        <v>211</v>
      </c>
      <c r="I30" s="14">
        <v>2015</v>
      </c>
      <c r="J30" s="16" t="s">
        <v>211</v>
      </c>
      <c r="K30" s="11">
        <v>2430</v>
      </c>
      <c r="L30" s="16" t="s">
        <v>211</v>
      </c>
      <c r="M30" s="34">
        <v>5160</v>
      </c>
      <c r="N30" s="17" t="s">
        <v>248</v>
      </c>
      <c r="O30" s="17" t="s">
        <v>249</v>
      </c>
      <c r="P30" s="16" t="s">
        <v>211</v>
      </c>
      <c r="Q30" s="16" t="s">
        <v>211</v>
      </c>
      <c r="R30" s="16" t="s">
        <v>211</v>
      </c>
      <c r="S30" s="16" t="s">
        <v>211</v>
      </c>
      <c r="T30" s="16" t="s">
        <v>211</v>
      </c>
      <c r="U30" s="16" t="s">
        <v>211</v>
      </c>
      <c r="V30" s="17">
        <v>42230</v>
      </c>
      <c r="W30" s="24" t="s">
        <v>211</v>
      </c>
      <c r="X30" s="18" t="s">
        <v>47</v>
      </c>
      <c r="Y30" s="25" t="s">
        <v>47</v>
      </c>
      <c r="Z30" s="2"/>
    </row>
    <row r="31" spans="1:1004" ht="24" x14ac:dyDescent="0.25">
      <c r="A31" s="9">
        <v>29</v>
      </c>
      <c r="B31" s="10" t="s">
        <v>139</v>
      </c>
      <c r="C31" s="10" t="s">
        <v>113</v>
      </c>
      <c r="D31" s="11" t="s">
        <v>65</v>
      </c>
      <c r="E31" s="34" t="s">
        <v>140</v>
      </c>
      <c r="F31" s="11" t="s">
        <v>67</v>
      </c>
      <c r="G31" s="13">
        <f>ROUND(13340*0.93,0)</f>
        <v>12406</v>
      </c>
      <c r="H31" s="13">
        <f t="shared" ref="H31:H34" si="21">ROUND(G31*0.93,0)</f>
        <v>11538</v>
      </c>
      <c r="I31" s="14">
        <v>2012</v>
      </c>
      <c r="J31" s="14">
        <v>2287</v>
      </c>
      <c r="K31" s="11">
        <v>2720</v>
      </c>
      <c r="L31" s="14">
        <v>7</v>
      </c>
      <c r="M31" s="34">
        <v>3500</v>
      </c>
      <c r="N31" s="17" t="s">
        <v>248</v>
      </c>
      <c r="O31" s="17" t="s">
        <v>249</v>
      </c>
      <c r="P31" s="17" t="str">
        <f t="shared" ref="P31:P33" si="22">N31</f>
        <v>01.01.2023
01.01.2024</v>
      </c>
      <c r="Q31" s="17" t="str">
        <f t="shared" ref="Q31:Q33" si="23">O31</f>
        <v>31.12.2023
31.12.2024</v>
      </c>
      <c r="R31" s="17" t="str">
        <f t="shared" ref="R31:R33" si="24">N31</f>
        <v>01.01.2023
01.01.2024</v>
      </c>
      <c r="S31" s="17" t="str">
        <f t="shared" ref="S31:S33" si="25">O31</f>
        <v>31.12.2023
31.12.2024</v>
      </c>
      <c r="T31" s="16" t="s">
        <v>211</v>
      </c>
      <c r="U31" s="16" t="s">
        <v>211</v>
      </c>
      <c r="V31" s="29">
        <v>42201</v>
      </c>
      <c r="W31" s="24" t="s">
        <v>211</v>
      </c>
      <c r="X31" s="18" t="s">
        <v>47</v>
      </c>
      <c r="Y31" s="25" t="s">
        <v>47</v>
      </c>
      <c r="Z31" s="2"/>
    </row>
    <row r="32" spans="1:1004" ht="24" x14ac:dyDescent="0.25">
      <c r="A32" s="9">
        <v>30</v>
      </c>
      <c r="B32" s="10" t="s">
        <v>141</v>
      </c>
      <c r="C32" s="10" t="s">
        <v>142</v>
      </c>
      <c r="D32" s="11" t="s">
        <v>143</v>
      </c>
      <c r="E32" s="34" t="s">
        <v>144</v>
      </c>
      <c r="F32" s="11" t="s">
        <v>145</v>
      </c>
      <c r="G32" s="13">
        <f>ROUND(196840*0.93,0)</f>
        <v>183061</v>
      </c>
      <c r="H32" s="13">
        <f t="shared" si="21"/>
        <v>170247</v>
      </c>
      <c r="I32" s="14">
        <v>2014</v>
      </c>
      <c r="J32" s="14">
        <v>6728</v>
      </c>
      <c r="K32" s="16" t="s">
        <v>211</v>
      </c>
      <c r="L32" s="14">
        <v>2</v>
      </c>
      <c r="M32" s="34">
        <v>10300</v>
      </c>
      <c r="N32" s="17" t="s">
        <v>248</v>
      </c>
      <c r="O32" s="17" t="s">
        <v>249</v>
      </c>
      <c r="P32" s="17" t="str">
        <f t="shared" si="22"/>
        <v>01.01.2023
01.01.2024</v>
      </c>
      <c r="Q32" s="17" t="str">
        <f t="shared" si="23"/>
        <v>31.12.2023
31.12.2024</v>
      </c>
      <c r="R32" s="17" t="str">
        <f t="shared" si="24"/>
        <v>01.01.2023
01.01.2024</v>
      </c>
      <c r="S32" s="17" t="str">
        <f t="shared" si="25"/>
        <v>31.12.2023
31.12.2024</v>
      </c>
      <c r="T32" s="16" t="s">
        <v>211</v>
      </c>
      <c r="U32" s="16" t="s">
        <v>211</v>
      </c>
      <c r="V32" s="29">
        <v>42110</v>
      </c>
      <c r="W32" s="24" t="s">
        <v>211</v>
      </c>
      <c r="X32" s="18" t="s">
        <v>47</v>
      </c>
      <c r="Y32" s="25" t="s">
        <v>47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</row>
    <row r="33" spans="1:1004" ht="24" x14ac:dyDescent="0.25">
      <c r="A33" s="9">
        <v>31</v>
      </c>
      <c r="B33" s="10" t="s">
        <v>146</v>
      </c>
      <c r="C33" s="10" t="s">
        <v>64</v>
      </c>
      <c r="D33" s="11" t="s">
        <v>147</v>
      </c>
      <c r="E33" s="34" t="s">
        <v>148</v>
      </c>
      <c r="F33" s="11" t="s">
        <v>67</v>
      </c>
      <c r="G33" s="13">
        <f>ROUND(182930*0.93,0)</f>
        <v>170125</v>
      </c>
      <c r="H33" s="13">
        <f t="shared" si="21"/>
        <v>158216</v>
      </c>
      <c r="I33" s="14">
        <v>2014</v>
      </c>
      <c r="J33" s="14">
        <v>6728</v>
      </c>
      <c r="K33" s="16" t="s">
        <v>211</v>
      </c>
      <c r="L33" s="14">
        <v>3</v>
      </c>
      <c r="M33" s="34">
        <v>18000</v>
      </c>
      <c r="N33" s="17" t="s">
        <v>248</v>
      </c>
      <c r="O33" s="17" t="s">
        <v>249</v>
      </c>
      <c r="P33" s="17" t="str">
        <f t="shared" si="22"/>
        <v>01.01.2023
01.01.2024</v>
      </c>
      <c r="Q33" s="17" t="str">
        <f t="shared" si="23"/>
        <v>31.12.2023
31.12.2024</v>
      </c>
      <c r="R33" s="17" t="str">
        <f t="shared" si="24"/>
        <v>01.01.2023
01.01.2024</v>
      </c>
      <c r="S33" s="17" t="str">
        <f t="shared" si="25"/>
        <v>31.12.2023
31.12.2024</v>
      </c>
      <c r="T33" s="16" t="s">
        <v>211</v>
      </c>
      <c r="U33" s="16" t="s">
        <v>211</v>
      </c>
      <c r="V33" s="29">
        <v>42038</v>
      </c>
      <c r="W33" s="24" t="s">
        <v>211</v>
      </c>
      <c r="X33" s="18" t="s">
        <v>47</v>
      </c>
      <c r="Y33" s="25" t="s">
        <v>47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</row>
    <row r="34" spans="1:1004" ht="24" x14ac:dyDescent="0.25">
      <c r="A34" s="9">
        <v>32</v>
      </c>
      <c r="B34" s="10" t="s">
        <v>149</v>
      </c>
      <c r="C34" s="10" t="s">
        <v>150</v>
      </c>
      <c r="D34" s="11" t="s">
        <v>151</v>
      </c>
      <c r="E34" s="34" t="s">
        <v>152</v>
      </c>
      <c r="F34" s="11" t="s">
        <v>121</v>
      </c>
      <c r="G34" s="13">
        <f>ROUND(88940*0.93,0)</f>
        <v>82714</v>
      </c>
      <c r="H34" s="13">
        <f t="shared" si="21"/>
        <v>76924</v>
      </c>
      <c r="I34" s="14">
        <v>2015</v>
      </c>
      <c r="J34" s="16" t="s">
        <v>211</v>
      </c>
      <c r="K34" s="11">
        <v>26000</v>
      </c>
      <c r="L34" s="16" t="s">
        <v>211</v>
      </c>
      <c r="M34" s="34">
        <v>35500</v>
      </c>
      <c r="N34" s="17" t="s">
        <v>248</v>
      </c>
      <c r="O34" s="17" t="s">
        <v>249</v>
      </c>
      <c r="P34" s="16" t="s">
        <v>211</v>
      </c>
      <c r="Q34" s="16" t="s">
        <v>211</v>
      </c>
      <c r="R34" s="17" t="str">
        <f t="shared" ref="R34" si="26">N34</f>
        <v>01.01.2023
01.01.2024</v>
      </c>
      <c r="S34" s="17" t="str">
        <f t="shared" ref="S34" si="27">O34</f>
        <v>31.12.2023
31.12.2024</v>
      </c>
      <c r="T34" s="16" t="s">
        <v>211</v>
      </c>
      <c r="U34" s="16" t="s">
        <v>211</v>
      </c>
      <c r="V34" s="29">
        <v>42158</v>
      </c>
      <c r="W34" s="24" t="s">
        <v>211</v>
      </c>
      <c r="X34" s="18" t="s">
        <v>47</v>
      </c>
      <c r="Y34" s="25" t="s">
        <v>47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</row>
    <row r="35" spans="1:1004" ht="24" x14ac:dyDescent="0.25">
      <c r="A35" s="9">
        <v>33</v>
      </c>
      <c r="B35" s="10" t="s">
        <v>153</v>
      </c>
      <c r="C35" s="10" t="s">
        <v>154</v>
      </c>
      <c r="D35" s="11" t="s">
        <v>155</v>
      </c>
      <c r="E35" s="34" t="s">
        <v>156</v>
      </c>
      <c r="F35" s="11" t="s">
        <v>157</v>
      </c>
      <c r="G35" s="23" t="s">
        <v>211</v>
      </c>
      <c r="H35" s="23" t="s">
        <v>211</v>
      </c>
      <c r="I35" s="14">
        <v>2002</v>
      </c>
      <c r="J35" s="14">
        <v>2499</v>
      </c>
      <c r="K35" s="16" t="s">
        <v>211</v>
      </c>
      <c r="L35" s="14">
        <v>9</v>
      </c>
      <c r="M35" s="34">
        <v>3300</v>
      </c>
      <c r="N35" s="17" t="s">
        <v>248</v>
      </c>
      <c r="O35" s="17" t="s">
        <v>249</v>
      </c>
      <c r="P35" s="16" t="s">
        <v>211</v>
      </c>
      <c r="Q35" s="16" t="s">
        <v>211</v>
      </c>
      <c r="R35" s="16" t="s">
        <v>211</v>
      </c>
      <c r="S35" s="16" t="s">
        <v>211</v>
      </c>
      <c r="T35" s="16" t="s">
        <v>211</v>
      </c>
      <c r="U35" s="16" t="s">
        <v>211</v>
      </c>
      <c r="V35" s="29">
        <v>37567</v>
      </c>
      <c r="W35" s="24" t="s">
        <v>211</v>
      </c>
      <c r="X35" s="18" t="s">
        <v>47</v>
      </c>
      <c r="Y35" s="25" t="s">
        <v>47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</row>
    <row r="36" spans="1:1004" ht="24" x14ac:dyDescent="0.25">
      <c r="A36" s="9">
        <v>34</v>
      </c>
      <c r="B36" s="10" t="s">
        <v>158</v>
      </c>
      <c r="C36" s="10" t="s">
        <v>126</v>
      </c>
      <c r="D36" s="11" t="s">
        <v>127</v>
      </c>
      <c r="E36" s="34" t="s">
        <v>159</v>
      </c>
      <c r="F36" s="11" t="s">
        <v>109</v>
      </c>
      <c r="G36" s="13">
        <f>ROUND(20850*0.93,0)</f>
        <v>19391</v>
      </c>
      <c r="H36" s="13">
        <f t="shared" ref="H36:H38" si="28">ROUND(G36*0.93,0)</f>
        <v>18034</v>
      </c>
      <c r="I36" s="14">
        <v>2016</v>
      </c>
      <c r="J36" s="14">
        <v>1149</v>
      </c>
      <c r="K36" s="16" t="s">
        <v>211</v>
      </c>
      <c r="L36" s="14">
        <v>5</v>
      </c>
      <c r="M36" s="34">
        <v>1500</v>
      </c>
      <c r="N36" s="17" t="s">
        <v>248</v>
      </c>
      <c r="O36" s="17" t="s">
        <v>249</v>
      </c>
      <c r="P36" s="17" t="str">
        <f t="shared" ref="P36:P38" si="29">N36</f>
        <v>01.01.2023
01.01.2024</v>
      </c>
      <c r="Q36" s="17" t="str">
        <f t="shared" ref="Q36:Q38" si="30">O36</f>
        <v>31.12.2023
31.12.2024</v>
      </c>
      <c r="R36" s="17" t="str">
        <f t="shared" ref="R36:R38" si="31">N36</f>
        <v>01.01.2023
01.01.2024</v>
      </c>
      <c r="S36" s="17" t="str">
        <f t="shared" ref="S36:S38" si="32">O36</f>
        <v>31.12.2023
31.12.2024</v>
      </c>
      <c r="T36" s="16" t="s">
        <v>211</v>
      </c>
      <c r="U36" s="16" t="s">
        <v>211</v>
      </c>
      <c r="V36" s="29">
        <v>42713</v>
      </c>
      <c r="W36" s="24" t="s">
        <v>211</v>
      </c>
      <c r="X36" s="18" t="s">
        <v>47</v>
      </c>
      <c r="Y36" s="21" t="s">
        <v>22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</row>
    <row r="37" spans="1:1004" ht="24" x14ac:dyDescent="0.25">
      <c r="A37" s="9">
        <v>35</v>
      </c>
      <c r="B37" s="10" t="s">
        <v>160</v>
      </c>
      <c r="C37" s="10" t="s">
        <v>126</v>
      </c>
      <c r="D37" s="11" t="s">
        <v>127</v>
      </c>
      <c r="E37" s="34" t="s">
        <v>161</v>
      </c>
      <c r="F37" s="11" t="s">
        <v>109</v>
      </c>
      <c r="G37" s="13">
        <f>ROUND(24730*0.93,0)</f>
        <v>22999</v>
      </c>
      <c r="H37" s="13">
        <f t="shared" si="28"/>
        <v>21389</v>
      </c>
      <c r="I37" s="14">
        <v>2016</v>
      </c>
      <c r="J37" s="14">
        <v>898</v>
      </c>
      <c r="K37" s="16" t="s">
        <v>211</v>
      </c>
      <c r="L37" s="14">
        <v>5</v>
      </c>
      <c r="M37" s="34">
        <v>1550</v>
      </c>
      <c r="N37" s="17" t="s">
        <v>248</v>
      </c>
      <c r="O37" s="17" t="s">
        <v>249</v>
      </c>
      <c r="P37" s="17" t="str">
        <f t="shared" si="29"/>
        <v>01.01.2023
01.01.2024</v>
      </c>
      <c r="Q37" s="17" t="str">
        <f t="shared" si="30"/>
        <v>31.12.2023
31.12.2024</v>
      </c>
      <c r="R37" s="17" t="str">
        <f t="shared" si="31"/>
        <v>01.01.2023
01.01.2024</v>
      </c>
      <c r="S37" s="17" t="str">
        <f t="shared" si="32"/>
        <v>31.12.2023
31.12.2024</v>
      </c>
      <c r="T37" s="16" t="s">
        <v>211</v>
      </c>
      <c r="U37" s="16" t="s">
        <v>211</v>
      </c>
      <c r="V37" s="29">
        <v>42600</v>
      </c>
      <c r="W37" s="24" t="s">
        <v>211</v>
      </c>
      <c r="X37" s="18" t="s">
        <v>47</v>
      </c>
      <c r="Y37" s="21" t="s">
        <v>22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</row>
    <row r="38" spans="1:1004" ht="24" x14ac:dyDescent="0.25">
      <c r="A38" s="9">
        <v>36</v>
      </c>
      <c r="B38" s="10" t="s">
        <v>162</v>
      </c>
      <c r="C38" s="10" t="s">
        <v>126</v>
      </c>
      <c r="D38" s="11" t="s">
        <v>127</v>
      </c>
      <c r="E38" s="34" t="s">
        <v>163</v>
      </c>
      <c r="F38" s="11" t="s">
        <v>109</v>
      </c>
      <c r="G38" s="13">
        <f>ROUND(19580*0.93,0)</f>
        <v>18209</v>
      </c>
      <c r="H38" s="13">
        <f t="shared" si="28"/>
        <v>16934</v>
      </c>
      <c r="I38" s="14">
        <v>2016</v>
      </c>
      <c r="J38" s="14">
        <v>1149</v>
      </c>
      <c r="K38" s="16" t="s">
        <v>211</v>
      </c>
      <c r="L38" s="14">
        <v>5</v>
      </c>
      <c r="M38" s="34">
        <v>1500</v>
      </c>
      <c r="N38" s="17" t="s">
        <v>248</v>
      </c>
      <c r="O38" s="17" t="s">
        <v>249</v>
      </c>
      <c r="P38" s="17" t="str">
        <f t="shared" si="29"/>
        <v>01.01.2023
01.01.2024</v>
      </c>
      <c r="Q38" s="17" t="str">
        <f t="shared" si="30"/>
        <v>31.12.2023
31.12.2024</v>
      </c>
      <c r="R38" s="17" t="str">
        <f t="shared" si="31"/>
        <v>01.01.2023
01.01.2024</v>
      </c>
      <c r="S38" s="17" t="str">
        <f t="shared" si="32"/>
        <v>31.12.2023
31.12.2024</v>
      </c>
      <c r="T38" s="16" t="s">
        <v>211</v>
      </c>
      <c r="U38" s="16" t="s">
        <v>211</v>
      </c>
      <c r="V38" s="29">
        <v>42576</v>
      </c>
      <c r="W38" s="24" t="s">
        <v>211</v>
      </c>
      <c r="X38" s="18" t="s">
        <v>47</v>
      </c>
      <c r="Y38" s="21" t="s">
        <v>22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</row>
    <row r="39" spans="1:1004" ht="24" x14ac:dyDescent="0.25">
      <c r="A39" s="9">
        <v>37</v>
      </c>
      <c r="B39" s="10" t="s">
        <v>164</v>
      </c>
      <c r="C39" s="10" t="s">
        <v>64</v>
      </c>
      <c r="D39" s="11" t="s">
        <v>165</v>
      </c>
      <c r="E39" s="34" t="s">
        <v>166</v>
      </c>
      <c r="F39" s="11" t="s">
        <v>67</v>
      </c>
      <c r="G39" s="23" t="s">
        <v>211</v>
      </c>
      <c r="H39" s="23" t="s">
        <v>211</v>
      </c>
      <c r="I39" s="14">
        <v>2007</v>
      </c>
      <c r="J39" s="14">
        <v>7790</v>
      </c>
      <c r="K39" s="11">
        <v>13400</v>
      </c>
      <c r="L39" s="14">
        <v>2</v>
      </c>
      <c r="M39" s="34">
        <v>26000</v>
      </c>
      <c r="N39" s="17" t="s">
        <v>248</v>
      </c>
      <c r="O39" s="17" t="s">
        <v>249</v>
      </c>
      <c r="P39" s="16" t="s">
        <v>211</v>
      </c>
      <c r="Q39" s="16" t="s">
        <v>211</v>
      </c>
      <c r="R39" s="16" t="s">
        <v>211</v>
      </c>
      <c r="S39" s="16" t="s">
        <v>211</v>
      </c>
      <c r="T39" s="16" t="s">
        <v>211</v>
      </c>
      <c r="U39" s="16" t="s">
        <v>211</v>
      </c>
      <c r="V39" s="29">
        <v>39153</v>
      </c>
      <c r="W39" s="24" t="s">
        <v>211</v>
      </c>
      <c r="X39" s="18" t="s">
        <v>47</v>
      </c>
      <c r="Y39" s="21" t="s">
        <v>22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</row>
    <row r="40" spans="1:1004" ht="24" x14ac:dyDescent="0.25">
      <c r="A40" s="9">
        <v>38</v>
      </c>
      <c r="B40" s="10" t="s">
        <v>167</v>
      </c>
      <c r="C40" s="10" t="s">
        <v>168</v>
      </c>
      <c r="D40" s="11" t="s">
        <v>169</v>
      </c>
      <c r="E40" s="35" t="s">
        <v>170</v>
      </c>
      <c r="F40" s="11" t="s">
        <v>145</v>
      </c>
      <c r="G40" s="13">
        <f>ROUND(79150*0.93,0)</f>
        <v>73610</v>
      </c>
      <c r="H40" s="13">
        <f t="shared" ref="H40" si="33">ROUND(G40*0.93,0)</f>
        <v>68457</v>
      </c>
      <c r="I40" s="14">
        <v>2015</v>
      </c>
      <c r="J40" s="14">
        <v>2216</v>
      </c>
      <c r="K40" s="16" t="s">
        <v>211</v>
      </c>
      <c r="L40" s="14">
        <v>1</v>
      </c>
      <c r="M40" s="34">
        <v>4100</v>
      </c>
      <c r="N40" s="17" t="s">
        <v>248</v>
      </c>
      <c r="O40" s="17" t="s">
        <v>249</v>
      </c>
      <c r="P40" s="17" t="str">
        <f t="shared" ref="P40" si="34">N40</f>
        <v>01.01.2023
01.01.2024</v>
      </c>
      <c r="Q40" s="17" t="str">
        <f t="shared" ref="Q40" si="35">O40</f>
        <v>31.12.2023
31.12.2024</v>
      </c>
      <c r="R40" s="17" t="str">
        <f t="shared" ref="R40" si="36">N40</f>
        <v>01.01.2023
01.01.2024</v>
      </c>
      <c r="S40" s="17" t="str">
        <f t="shared" ref="S40" si="37">O40</f>
        <v>31.12.2023
31.12.2024</v>
      </c>
      <c r="T40" s="16" t="s">
        <v>211</v>
      </c>
      <c r="U40" s="16" t="s">
        <v>211</v>
      </c>
      <c r="V40" s="27" t="s">
        <v>211</v>
      </c>
      <c r="W40" s="24" t="s">
        <v>211</v>
      </c>
      <c r="X40" s="18" t="s">
        <v>47</v>
      </c>
      <c r="Y40" s="25" t="s">
        <v>47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</row>
    <row r="41" spans="1:1004" ht="36" x14ac:dyDescent="0.25">
      <c r="A41" s="9">
        <v>39</v>
      </c>
      <c r="B41" s="10" t="s">
        <v>171</v>
      </c>
      <c r="C41" s="10" t="s">
        <v>172</v>
      </c>
      <c r="D41" s="36" t="s">
        <v>173</v>
      </c>
      <c r="E41" s="34" t="s">
        <v>174</v>
      </c>
      <c r="F41" s="11" t="s">
        <v>175</v>
      </c>
      <c r="G41" s="23" t="s">
        <v>211</v>
      </c>
      <c r="H41" s="23" t="s">
        <v>211</v>
      </c>
      <c r="I41" s="14">
        <v>2018</v>
      </c>
      <c r="J41" s="16" t="s">
        <v>211</v>
      </c>
      <c r="K41" s="16" t="s">
        <v>211</v>
      </c>
      <c r="L41" s="16" t="s">
        <v>211</v>
      </c>
      <c r="M41" s="34">
        <v>4120</v>
      </c>
      <c r="N41" s="17" t="s">
        <v>248</v>
      </c>
      <c r="O41" s="17" t="s">
        <v>249</v>
      </c>
      <c r="P41" s="16" t="s">
        <v>211</v>
      </c>
      <c r="Q41" s="16" t="s">
        <v>211</v>
      </c>
      <c r="R41" s="16" t="s">
        <v>211</v>
      </c>
      <c r="S41" s="16" t="s">
        <v>211</v>
      </c>
      <c r="T41" s="16" t="s">
        <v>211</v>
      </c>
      <c r="U41" s="16" t="s">
        <v>211</v>
      </c>
      <c r="V41" s="27" t="s">
        <v>211</v>
      </c>
      <c r="W41" s="24" t="s">
        <v>211</v>
      </c>
      <c r="X41" s="18" t="s">
        <v>47</v>
      </c>
      <c r="Y41" s="25" t="s">
        <v>47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</row>
    <row r="42" spans="1:1004" ht="24" x14ac:dyDescent="0.25">
      <c r="A42" s="9">
        <v>40</v>
      </c>
      <c r="B42" s="10" t="s">
        <v>176</v>
      </c>
      <c r="C42" s="22" t="s">
        <v>177</v>
      </c>
      <c r="D42" s="11" t="s">
        <v>178</v>
      </c>
      <c r="E42" s="12">
        <v>249109</v>
      </c>
      <c r="F42" s="11" t="s">
        <v>215</v>
      </c>
      <c r="G42" s="23" t="s">
        <v>211</v>
      </c>
      <c r="H42" s="23" t="s">
        <v>211</v>
      </c>
      <c r="I42" s="15">
        <v>2006</v>
      </c>
      <c r="J42" s="15">
        <v>435</v>
      </c>
      <c r="K42" s="16" t="s">
        <v>211</v>
      </c>
      <c r="L42" s="15">
        <v>1</v>
      </c>
      <c r="M42" s="16" t="s">
        <v>211</v>
      </c>
      <c r="N42" s="17" t="s">
        <v>248</v>
      </c>
      <c r="O42" s="17" t="s">
        <v>249</v>
      </c>
      <c r="P42" s="16" t="s">
        <v>211</v>
      </c>
      <c r="Q42" s="16" t="s">
        <v>211</v>
      </c>
      <c r="R42" s="16" t="s">
        <v>211</v>
      </c>
      <c r="S42" s="16" t="s">
        <v>211</v>
      </c>
      <c r="T42" s="16" t="s">
        <v>211</v>
      </c>
      <c r="U42" s="16" t="s">
        <v>211</v>
      </c>
      <c r="V42" s="29">
        <v>38971</v>
      </c>
      <c r="W42" s="24" t="s">
        <v>211</v>
      </c>
      <c r="X42" s="18" t="s">
        <v>47</v>
      </c>
      <c r="Y42" s="25" t="s">
        <v>47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</row>
    <row r="43" spans="1:1004" ht="24" x14ac:dyDescent="0.25">
      <c r="A43" s="9">
        <v>41</v>
      </c>
      <c r="B43" s="10" t="s">
        <v>179</v>
      </c>
      <c r="C43" s="10" t="s">
        <v>180</v>
      </c>
      <c r="D43" s="11" t="s">
        <v>181</v>
      </c>
      <c r="E43" s="12">
        <v>60116809</v>
      </c>
      <c r="F43" s="18" t="s">
        <v>216</v>
      </c>
      <c r="G43" s="23" t="s">
        <v>211</v>
      </c>
      <c r="H43" s="23" t="s">
        <v>211</v>
      </c>
      <c r="I43" s="14">
        <v>2002</v>
      </c>
      <c r="J43" s="15">
        <v>1360</v>
      </c>
      <c r="K43" s="16" t="s">
        <v>211</v>
      </c>
      <c r="L43" s="15">
        <v>1</v>
      </c>
      <c r="M43" s="16" t="s">
        <v>211</v>
      </c>
      <c r="N43" s="17" t="s">
        <v>248</v>
      </c>
      <c r="O43" s="17" t="s">
        <v>249</v>
      </c>
      <c r="P43" s="16" t="s">
        <v>211</v>
      </c>
      <c r="Q43" s="16" t="s">
        <v>211</v>
      </c>
      <c r="R43" s="16" t="s">
        <v>211</v>
      </c>
      <c r="S43" s="16" t="s">
        <v>211</v>
      </c>
      <c r="T43" s="16" t="s">
        <v>211</v>
      </c>
      <c r="U43" s="16" t="s">
        <v>211</v>
      </c>
      <c r="V43" s="29">
        <v>37621</v>
      </c>
      <c r="W43" s="24" t="s">
        <v>211</v>
      </c>
      <c r="X43" s="18" t="s">
        <v>47</v>
      </c>
      <c r="Y43" s="25" t="s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</row>
    <row r="44" spans="1:1004" ht="24" x14ac:dyDescent="0.25">
      <c r="A44" s="9">
        <v>42</v>
      </c>
      <c r="B44" s="10" t="s">
        <v>62</v>
      </c>
      <c r="C44" s="10" t="s">
        <v>182</v>
      </c>
      <c r="D44" s="11" t="s">
        <v>183</v>
      </c>
      <c r="E44" s="32">
        <v>840257301</v>
      </c>
      <c r="F44" s="18" t="s">
        <v>216</v>
      </c>
      <c r="G44" s="23" t="s">
        <v>211</v>
      </c>
      <c r="H44" s="23" t="s">
        <v>211</v>
      </c>
      <c r="I44" s="14">
        <v>1984</v>
      </c>
      <c r="J44" s="15">
        <v>4080</v>
      </c>
      <c r="K44" s="16" t="s">
        <v>211</v>
      </c>
      <c r="L44" s="15">
        <v>1</v>
      </c>
      <c r="M44" s="16" t="s">
        <v>211</v>
      </c>
      <c r="N44" s="17" t="s">
        <v>248</v>
      </c>
      <c r="O44" s="17" t="s">
        <v>249</v>
      </c>
      <c r="P44" s="16" t="s">
        <v>211</v>
      </c>
      <c r="Q44" s="16" t="s">
        <v>211</v>
      </c>
      <c r="R44" s="16" t="s">
        <v>211</v>
      </c>
      <c r="S44" s="16" t="s">
        <v>211</v>
      </c>
      <c r="T44" s="16" t="s">
        <v>211</v>
      </c>
      <c r="U44" s="16" t="s">
        <v>211</v>
      </c>
      <c r="V44" s="29"/>
      <c r="W44" s="24" t="s">
        <v>211</v>
      </c>
      <c r="X44" s="18" t="s">
        <v>47</v>
      </c>
      <c r="Y44" s="25" t="s">
        <v>47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</row>
    <row r="45" spans="1:1004" ht="24" x14ac:dyDescent="0.25">
      <c r="A45" s="9">
        <v>43</v>
      </c>
      <c r="B45" s="10" t="s">
        <v>184</v>
      </c>
      <c r="C45" s="10" t="s">
        <v>185</v>
      </c>
      <c r="D45" s="11" t="s">
        <v>186</v>
      </c>
      <c r="E45" s="12">
        <v>530611044</v>
      </c>
      <c r="F45" s="18" t="s">
        <v>217</v>
      </c>
      <c r="G45" s="23" t="s">
        <v>211</v>
      </c>
      <c r="H45" s="23" t="s">
        <v>211</v>
      </c>
      <c r="I45" s="14">
        <v>2006</v>
      </c>
      <c r="J45" s="15">
        <v>2433</v>
      </c>
      <c r="K45" s="16" t="s">
        <v>211</v>
      </c>
      <c r="L45" s="15">
        <v>1</v>
      </c>
      <c r="M45" s="16" t="s">
        <v>211</v>
      </c>
      <c r="N45" s="17" t="s">
        <v>248</v>
      </c>
      <c r="O45" s="17" t="s">
        <v>249</v>
      </c>
      <c r="P45" s="16" t="s">
        <v>211</v>
      </c>
      <c r="Q45" s="16" t="s">
        <v>211</v>
      </c>
      <c r="R45" s="16" t="s">
        <v>211</v>
      </c>
      <c r="S45" s="16" t="s">
        <v>211</v>
      </c>
      <c r="T45" s="16" t="s">
        <v>211</v>
      </c>
      <c r="U45" s="16" t="s">
        <v>211</v>
      </c>
      <c r="V45" s="28">
        <v>38718</v>
      </c>
      <c r="W45" s="24" t="s">
        <v>211</v>
      </c>
      <c r="X45" s="18" t="s">
        <v>47</v>
      </c>
      <c r="Y45" s="25" t="s">
        <v>47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</row>
    <row r="46" spans="1:1004" ht="36" x14ac:dyDescent="0.25">
      <c r="A46" s="9">
        <v>44</v>
      </c>
      <c r="B46" s="10">
        <v>837</v>
      </c>
      <c r="C46" s="10" t="s">
        <v>180</v>
      </c>
      <c r="D46" s="11" t="s">
        <v>187</v>
      </c>
      <c r="E46" s="36" t="s">
        <v>211</v>
      </c>
      <c r="F46" s="18" t="s">
        <v>218</v>
      </c>
      <c r="G46" s="23" t="s">
        <v>211</v>
      </c>
      <c r="H46" s="23" t="s">
        <v>211</v>
      </c>
      <c r="I46" s="14">
        <v>1993</v>
      </c>
      <c r="J46" s="14">
        <v>1642</v>
      </c>
      <c r="K46" s="16" t="s">
        <v>211</v>
      </c>
      <c r="L46" s="15">
        <v>1</v>
      </c>
      <c r="M46" s="16" t="s">
        <v>211</v>
      </c>
      <c r="N46" s="17" t="s">
        <v>248</v>
      </c>
      <c r="O46" s="17" t="s">
        <v>249</v>
      </c>
      <c r="P46" s="16" t="s">
        <v>211</v>
      </c>
      <c r="Q46" s="16" t="s">
        <v>211</v>
      </c>
      <c r="R46" s="16" t="s">
        <v>211</v>
      </c>
      <c r="S46" s="16" t="s">
        <v>211</v>
      </c>
      <c r="T46" s="16" t="s">
        <v>211</v>
      </c>
      <c r="U46" s="16" t="s">
        <v>211</v>
      </c>
      <c r="V46" s="27" t="s">
        <v>211</v>
      </c>
      <c r="W46" s="24" t="s">
        <v>211</v>
      </c>
      <c r="X46" s="18" t="s">
        <v>47</v>
      </c>
      <c r="Y46" s="25" t="s">
        <v>47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</row>
    <row r="47" spans="1:1004" ht="24" x14ac:dyDescent="0.25">
      <c r="A47" s="9">
        <v>45</v>
      </c>
      <c r="B47" s="10" t="s">
        <v>188</v>
      </c>
      <c r="C47" s="10" t="s">
        <v>189</v>
      </c>
      <c r="D47" s="11" t="s">
        <v>190</v>
      </c>
      <c r="E47" s="11" t="s">
        <v>188</v>
      </c>
      <c r="F47" s="18" t="s">
        <v>217</v>
      </c>
      <c r="G47" s="23" t="s">
        <v>211</v>
      </c>
      <c r="H47" s="23" t="s">
        <v>211</v>
      </c>
      <c r="I47" s="14">
        <v>2008</v>
      </c>
      <c r="J47" s="15">
        <v>3318</v>
      </c>
      <c r="K47" s="16" t="s">
        <v>211</v>
      </c>
      <c r="L47" s="15">
        <v>1</v>
      </c>
      <c r="M47" s="16" t="s">
        <v>211</v>
      </c>
      <c r="N47" s="17" t="s">
        <v>248</v>
      </c>
      <c r="O47" s="17" t="s">
        <v>249</v>
      </c>
      <c r="P47" s="16" t="s">
        <v>211</v>
      </c>
      <c r="Q47" s="16" t="s">
        <v>211</v>
      </c>
      <c r="R47" s="16" t="s">
        <v>211</v>
      </c>
      <c r="S47" s="16" t="s">
        <v>211</v>
      </c>
      <c r="T47" s="16" t="s">
        <v>211</v>
      </c>
      <c r="U47" s="16" t="s">
        <v>211</v>
      </c>
      <c r="V47" s="28">
        <v>39448</v>
      </c>
      <c r="W47" s="24" t="s">
        <v>211</v>
      </c>
      <c r="X47" s="18" t="s">
        <v>47</v>
      </c>
      <c r="Y47" s="25" t="s">
        <v>47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</row>
    <row r="48" spans="1:1004" ht="24" x14ac:dyDescent="0.25">
      <c r="A48" s="9">
        <v>46</v>
      </c>
      <c r="B48" s="10" t="s">
        <v>62</v>
      </c>
      <c r="C48" s="10" t="s">
        <v>191</v>
      </c>
      <c r="D48" s="11">
        <v>173</v>
      </c>
      <c r="E48" s="12">
        <v>10711</v>
      </c>
      <c r="F48" s="11" t="s">
        <v>192</v>
      </c>
      <c r="G48" s="23" t="s">
        <v>211</v>
      </c>
      <c r="H48" s="23" t="s">
        <v>211</v>
      </c>
      <c r="I48" s="14">
        <v>1999</v>
      </c>
      <c r="J48" s="15">
        <v>3318</v>
      </c>
      <c r="K48" s="16" t="s">
        <v>211</v>
      </c>
      <c r="L48" s="15">
        <v>1</v>
      </c>
      <c r="M48" s="16" t="s">
        <v>211</v>
      </c>
      <c r="N48" s="17" t="s">
        <v>248</v>
      </c>
      <c r="O48" s="17" t="s">
        <v>249</v>
      </c>
      <c r="P48" s="16" t="s">
        <v>211</v>
      </c>
      <c r="Q48" s="16" t="s">
        <v>211</v>
      </c>
      <c r="R48" s="16" t="s">
        <v>211</v>
      </c>
      <c r="S48" s="16" t="s">
        <v>211</v>
      </c>
      <c r="T48" s="16" t="s">
        <v>211</v>
      </c>
      <c r="U48" s="16" t="s">
        <v>211</v>
      </c>
      <c r="V48" s="28">
        <v>36311</v>
      </c>
      <c r="W48" s="24" t="s">
        <v>211</v>
      </c>
      <c r="X48" s="18" t="s">
        <v>47</v>
      </c>
      <c r="Y48" s="25" t="s">
        <v>47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</row>
    <row r="49" spans="1:1004" ht="24" x14ac:dyDescent="0.25">
      <c r="A49" s="9">
        <v>47</v>
      </c>
      <c r="B49" s="10" t="s">
        <v>193</v>
      </c>
      <c r="C49" s="10" t="s">
        <v>194</v>
      </c>
      <c r="D49" s="11" t="s">
        <v>195</v>
      </c>
      <c r="E49" s="36" t="s">
        <v>196</v>
      </c>
      <c r="F49" s="11" t="s">
        <v>219</v>
      </c>
      <c r="G49" s="23" t="s">
        <v>211</v>
      </c>
      <c r="H49" s="23" t="s">
        <v>211</v>
      </c>
      <c r="I49" s="14">
        <v>2006</v>
      </c>
      <c r="J49" s="15">
        <v>719</v>
      </c>
      <c r="K49" s="16" t="s">
        <v>211</v>
      </c>
      <c r="L49" s="15">
        <v>1</v>
      </c>
      <c r="M49" s="16" t="s">
        <v>211</v>
      </c>
      <c r="N49" s="17" t="s">
        <v>248</v>
      </c>
      <c r="O49" s="17" t="s">
        <v>249</v>
      </c>
      <c r="P49" s="16" t="s">
        <v>211</v>
      </c>
      <c r="Q49" s="16" t="s">
        <v>211</v>
      </c>
      <c r="R49" s="16" t="s">
        <v>211</v>
      </c>
      <c r="S49" s="16" t="s">
        <v>211</v>
      </c>
      <c r="T49" s="16" t="s">
        <v>211</v>
      </c>
      <c r="U49" s="16" t="s">
        <v>211</v>
      </c>
      <c r="V49" s="27" t="s">
        <v>211</v>
      </c>
      <c r="W49" s="24" t="s">
        <v>211</v>
      </c>
      <c r="X49" s="18" t="s">
        <v>47</v>
      </c>
      <c r="Y49" s="25" t="s">
        <v>47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</row>
    <row r="50" spans="1:1004" ht="24" x14ac:dyDescent="0.25">
      <c r="A50" s="9">
        <v>48</v>
      </c>
      <c r="B50" s="10" t="s">
        <v>197</v>
      </c>
      <c r="C50" s="10" t="s">
        <v>59</v>
      </c>
      <c r="D50" s="11" t="s">
        <v>198</v>
      </c>
      <c r="E50" s="12">
        <v>1700543</v>
      </c>
      <c r="F50" s="11" t="s">
        <v>219</v>
      </c>
      <c r="G50" s="23" t="s">
        <v>211</v>
      </c>
      <c r="H50" s="23" t="s">
        <v>211</v>
      </c>
      <c r="I50" s="14">
        <v>2007</v>
      </c>
      <c r="J50" s="15">
        <v>2200</v>
      </c>
      <c r="K50" s="16" t="s">
        <v>211</v>
      </c>
      <c r="L50" s="15">
        <v>1</v>
      </c>
      <c r="M50" s="16" t="s">
        <v>211</v>
      </c>
      <c r="N50" s="17" t="s">
        <v>248</v>
      </c>
      <c r="O50" s="17" t="s">
        <v>249</v>
      </c>
      <c r="P50" s="16" t="s">
        <v>211</v>
      </c>
      <c r="Q50" s="16" t="s">
        <v>211</v>
      </c>
      <c r="R50" s="16" t="s">
        <v>211</v>
      </c>
      <c r="S50" s="16" t="s">
        <v>211</v>
      </c>
      <c r="T50" s="16" t="s">
        <v>211</v>
      </c>
      <c r="U50" s="16" t="s">
        <v>211</v>
      </c>
      <c r="V50" s="27" t="s">
        <v>211</v>
      </c>
      <c r="W50" s="24" t="s">
        <v>211</v>
      </c>
      <c r="X50" s="18" t="s">
        <v>47</v>
      </c>
      <c r="Y50" s="25" t="s">
        <v>47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</row>
    <row r="51" spans="1:1004" ht="24" x14ac:dyDescent="0.25">
      <c r="A51" s="9">
        <v>49</v>
      </c>
      <c r="B51" s="10" t="s">
        <v>62</v>
      </c>
      <c r="C51" s="10" t="s">
        <v>199</v>
      </c>
      <c r="D51" s="11">
        <v>1000</v>
      </c>
      <c r="E51" s="11">
        <v>2100558</v>
      </c>
      <c r="F51" s="11" t="s">
        <v>220</v>
      </c>
      <c r="G51" s="23" t="s">
        <v>211</v>
      </c>
      <c r="H51" s="23" t="s">
        <v>211</v>
      </c>
      <c r="I51" s="14">
        <v>1992</v>
      </c>
      <c r="J51" s="15">
        <v>6120</v>
      </c>
      <c r="K51" s="16" t="s">
        <v>211</v>
      </c>
      <c r="L51" s="15">
        <v>1</v>
      </c>
      <c r="M51" s="16" t="s">
        <v>211</v>
      </c>
      <c r="N51" s="17" t="s">
        <v>248</v>
      </c>
      <c r="O51" s="17" t="s">
        <v>249</v>
      </c>
      <c r="P51" s="16" t="s">
        <v>211</v>
      </c>
      <c r="Q51" s="16" t="s">
        <v>211</v>
      </c>
      <c r="R51" s="16" t="s">
        <v>211</v>
      </c>
      <c r="S51" s="16" t="s">
        <v>211</v>
      </c>
      <c r="T51" s="16" t="s">
        <v>211</v>
      </c>
      <c r="U51" s="16" t="s">
        <v>211</v>
      </c>
      <c r="V51" s="27" t="s">
        <v>211</v>
      </c>
      <c r="W51" s="24" t="s">
        <v>211</v>
      </c>
      <c r="X51" s="18" t="s">
        <v>47</v>
      </c>
      <c r="Y51" s="25" t="s">
        <v>47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</row>
    <row r="52" spans="1:1004" ht="24" x14ac:dyDescent="0.25">
      <c r="A52" s="9">
        <v>50</v>
      </c>
      <c r="B52" s="10" t="s">
        <v>62</v>
      </c>
      <c r="C52" s="10" t="s">
        <v>200</v>
      </c>
      <c r="D52" s="37" t="s">
        <v>211</v>
      </c>
      <c r="E52" s="38" t="s">
        <v>211</v>
      </c>
      <c r="F52" s="11" t="s">
        <v>221</v>
      </c>
      <c r="G52" s="23" t="s">
        <v>211</v>
      </c>
      <c r="H52" s="23" t="s">
        <v>211</v>
      </c>
      <c r="I52" s="14">
        <v>2013</v>
      </c>
      <c r="J52" s="15">
        <v>1642</v>
      </c>
      <c r="K52" s="16" t="s">
        <v>211</v>
      </c>
      <c r="L52" s="15">
        <v>1</v>
      </c>
      <c r="M52" s="16" t="s">
        <v>211</v>
      </c>
      <c r="N52" s="17" t="s">
        <v>248</v>
      </c>
      <c r="O52" s="17" t="s">
        <v>249</v>
      </c>
      <c r="P52" s="16" t="s">
        <v>211</v>
      </c>
      <c r="Q52" s="16" t="s">
        <v>211</v>
      </c>
      <c r="R52" s="16" t="s">
        <v>211</v>
      </c>
      <c r="S52" s="16" t="s">
        <v>211</v>
      </c>
      <c r="T52" s="16" t="s">
        <v>211</v>
      </c>
      <c r="U52" s="16" t="s">
        <v>211</v>
      </c>
      <c r="V52" s="27" t="s">
        <v>211</v>
      </c>
      <c r="W52" s="24" t="s">
        <v>211</v>
      </c>
      <c r="X52" s="18" t="s">
        <v>47</v>
      </c>
      <c r="Y52" s="25" t="s">
        <v>47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</row>
    <row r="53" spans="1:1004" ht="48" x14ac:dyDescent="0.25">
      <c r="A53" s="9">
        <v>51</v>
      </c>
      <c r="B53" s="22" t="s">
        <v>62</v>
      </c>
      <c r="C53" s="22" t="s">
        <v>201</v>
      </c>
      <c r="D53" s="11" t="s">
        <v>202</v>
      </c>
      <c r="E53" s="38" t="s">
        <v>211</v>
      </c>
      <c r="F53" s="11" t="s">
        <v>222</v>
      </c>
      <c r="G53" s="23" t="s">
        <v>211</v>
      </c>
      <c r="H53" s="23" t="s">
        <v>211</v>
      </c>
      <c r="I53" s="31">
        <v>2015</v>
      </c>
      <c r="J53" s="15">
        <v>4500</v>
      </c>
      <c r="K53" s="16" t="s">
        <v>211</v>
      </c>
      <c r="L53" s="15">
        <v>1</v>
      </c>
      <c r="M53" s="16" t="s">
        <v>211</v>
      </c>
      <c r="N53" s="17" t="s">
        <v>248</v>
      </c>
      <c r="O53" s="17" t="s">
        <v>249</v>
      </c>
      <c r="P53" s="16" t="s">
        <v>211</v>
      </c>
      <c r="Q53" s="16" t="s">
        <v>211</v>
      </c>
      <c r="R53" s="16" t="s">
        <v>211</v>
      </c>
      <c r="S53" s="16" t="s">
        <v>211</v>
      </c>
      <c r="T53" s="16" t="s">
        <v>211</v>
      </c>
      <c r="U53" s="16" t="s">
        <v>211</v>
      </c>
      <c r="V53" s="27" t="s">
        <v>211</v>
      </c>
      <c r="W53" s="24" t="s">
        <v>211</v>
      </c>
      <c r="X53" s="18" t="s">
        <v>47</v>
      </c>
      <c r="Y53" s="25" t="s">
        <v>47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</row>
    <row r="54" spans="1:1004" ht="60" x14ac:dyDescent="0.25">
      <c r="A54" s="9">
        <v>52</v>
      </c>
      <c r="B54" s="22" t="s">
        <v>62</v>
      </c>
      <c r="C54" s="22" t="s">
        <v>203</v>
      </c>
      <c r="D54" s="11" t="s">
        <v>204</v>
      </c>
      <c r="E54" s="38" t="s">
        <v>211</v>
      </c>
      <c r="F54" s="11" t="s">
        <v>223</v>
      </c>
      <c r="G54" s="23" t="s">
        <v>211</v>
      </c>
      <c r="H54" s="23" t="s">
        <v>211</v>
      </c>
      <c r="I54" s="31">
        <v>2015</v>
      </c>
      <c r="J54" s="15">
        <v>7700</v>
      </c>
      <c r="K54" s="16" t="s">
        <v>211</v>
      </c>
      <c r="L54" s="15">
        <v>1</v>
      </c>
      <c r="M54" s="16" t="s">
        <v>211</v>
      </c>
      <c r="N54" s="17" t="s">
        <v>248</v>
      </c>
      <c r="O54" s="17" t="s">
        <v>249</v>
      </c>
      <c r="P54" s="16" t="s">
        <v>211</v>
      </c>
      <c r="Q54" s="16" t="s">
        <v>211</v>
      </c>
      <c r="R54" s="16" t="s">
        <v>211</v>
      </c>
      <c r="S54" s="16" t="s">
        <v>211</v>
      </c>
      <c r="T54" s="16" t="s">
        <v>211</v>
      </c>
      <c r="U54" s="16" t="s">
        <v>211</v>
      </c>
      <c r="V54" s="27" t="s">
        <v>211</v>
      </c>
      <c r="W54" s="24" t="s">
        <v>211</v>
      </c>
      <c r="X54" s="18" t="s">
        <v>47</v>
      </c>
      <c r="Y54" s="25" t="s">
        <v>47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</row>
    <row r="55" spans="1:1004" ht="36" x14ac:dyDescent="0.25">
      <c r="A55" s="9">
        <v>53</v>
      </c>
      <c r="B55" s="22" t="s">
        <v>62</v>
      </c>
      <c r="C55" s="22" t="s">
        <v>136</v>
      </c>
      <c r="D55" s="11" t="s">
        <v>205</v>
      </c>
      <c r="E55" s="39" t="s">
        <v>206</v>
      </c>
      <c r="F55" s="18" t="s">
        <v>224</v>
      </c>
      <c r="G55" s="23" t="s">
        <v>211</v>
      </c>
      <c r="H55" s="23" t="s">
        <v>211</v>
      </c>
      <c r="I55" s="31">
        <v>2015</v>
      </c>
      <c r="J55" s="16" t="s">
        <v>211</v>
      </c>
      <c r="K55" s="16" t="s">
        <v>211</v>
      </c>
      <c r="L55" s="27" t="s">
        <v>211</v>
      </c>
      <c r="M55" s="16" t="s">
        <v>211</v>
      </c>
      <c r="N55" s="17" t="s">
        <v>248</v>
      </c>
      <c r="O55" s="17" t="s">
        <v>249</v>
      </c>
      <c r="P55" s="16" t="s">
        <v>211</v>
      </c>
      <c r="Q55" s="16" t="s">
        <v>211</v>
      </c>
      <c r="R55" s="16" t="s">
        <v>211</v>
      </c>
      <c r="S55" s="16" t="s">
        <v>211</v>
      </c>
      <c r="T55" s="16" t="s">
        <v>211</v>
      </c>
      <c r="U55" s="16" t="s">
        <v>211</v>
      </c>
      <c r="V55" s="27" t="s">
        <v>211</v>
      </c>
      <c r="W55" s="24" t="s">
        <v>211</v>
      </c>
      <c r="X55" s="18" t="s">
        <v>47</v>
      </c>
      <c r="Y55" s="25" t="s">
        <v>47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</row>
    <row r="56" spans="1:1004" ht="24" x14ac:dyDescent="0.25">
      <c r="A56" s="9">
        <v>54</v>
      </c>
      <c r="B56" s="22" t="s">
        <v>62</v>
      </c>
      <c r="C56" s="22" t="s">
        <v>207</v>
      </c>
      <c r="D56" s="11" t="s">
        <v>208</v>
      </c>
      <c r="E56" s="38" t="s">
        <v>211</v>
      </c>
      <c r="F56" s="18" t="s">
        <v>216</v>
      </c>
      <c r="G56" s="23" t="s">
        <v>211</v>
      </c>
      <c r="H56" s="23" t="s">
        <v>211</v>
      </c>
      <c r="I56" s="31">
        <v>2016</v>
      </c>
      <c r="J56" s="15">
        <v>2900</v>
      </c>
      <c r="K56" s="16" t="s">
        <v>211</v>
      </c>
      <c r="L56" s="15">
        <v>1</v>
      </c>
      <c r="M56" s="16" t="s">
        <v>211</v>
      </c>
      <c r="N56" s="17" t="s">
        <v>248</v>
      </c>
      <c r="O56" s="17" t="s">
        <v>249</v>
      </c>
      <c r="P56" s="16" t="s">
        <v>211</v>
      </c>
      <c r="Q56" s="16" t="s">
        <v>211</v>
      </c>
      <c r="R56" s="16" t="s">
        <v>211</v>
      </c>
      <c r="S56" s="16" t="s">
        <v>211</v>
      </c>
      <c r="T56" s="16" t="s">
        <v>211</v>
      </c>
      <c r="U56" s="16" t="s">
        <v>211</v>
      </c>
      <c r="V56" s="27" t="s">
        <v>211</v>
      </c>
      <c r="W56" s="24" t="s">
        <v>211</v>
      </c>
      <c r="X56" s="18" t="s">
        <v>47</v>
      </c>
      <c r="Y56" s="25" t="s">
        <v>47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</row>
    <row r="57" spans="1:1004" ht="36" x14ac:dyDescent="0.25">
      <c r="A57" s="9">
        <v>55</v>
      </c>
      <c r="B57" s="22" t="s">
        <v>62</v>
      </c>
      <c r="C57" s="10" t="s">
        <v>209</v>
      </c>
      <c r="D57" s="11" t="s">
        <v>210</v>
      </c>
      <c r="E57" s="39" t="s">
        <v>211</v>
      </c>
      <c r="F57" s="18" t="s">
        <v>225</v>
      </c>
      <c r="G57" s="23" t="s">
        <v>211</v>
      </c>
      <c r="H57" s="23" t="s">
        <v>211</v>
      </c>
      <c r="I57" s="31">
        <v>2017</v>
      </c>
      <c r="J57" s="15">
        <v>1968</v>
      </c>
      <c r="K57" s="15">
        <v>500</v>
      </c>
      <c r="L57" s="15">
        <v>1</v>
      </c>
      <c r="M57" s="16" t="s">
        <v>211</v>
      </c>
      <c r="N57" s="17" t="s">
        <v>248</v>
      </c>
      <c r="O57" s="17" t="s">
        <v>249</v>
      </c>
      <c r="P57" s="16" t="s">
        <v>211</v>
      </c>
      <c r="Q57" s="16" t="s">
        <v>211</v>
      </c>
      <c r="R57" s="16" t="s">
        <v>211</v>
      </c>
      <c r="S57" s="16" t="s">
        <v>211</v>
      </c>
      <c r="T57" s="16" t="s">
        <v>211</v>
      </c>
      <c r="U57" s="16" t="s">
        <v>211</v>
      </c>
      <c r="V57" s="40" t="s">
        <v>211</v>
      </c>
      <c r="W57" s="41" t="s">
        <v>211</v>
      </c>
      <c r="X57" s="18" t="s">
        <v>47</v>
      </c>
      <c r="Y57" s="25" t="s">
        <v>47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</row>
    <row r="58" spans="1:1004" ht="24" x14ac:dyDescent="0.25">
      <c r="A58" s="42">
        <v>56</v>
      </c>
      <c r="B58" s="43" t="s">
        <v>228</v>
      </c>
      <c r="C58" s="43" t="s">
        <v>229</v>
      </c>
      <c r="D58" s="44" t="s">
        <v>230</v>
      </c>
      <c r="E58" s="45" t="s">
        <v>231</v>
      </c>
      <c r="F58" s="46" t="s">
        <v>145</v>
      </c>
      <c r="G58" s="47">
        <f>ROUND(308510*0.93,0)</f>
        <v>286914</v>
      </c>
      <c r="H58" s="47">
        <f t="shared" ref="H58" si="38">ROUND(G58*0.93,0)</f>
        <v>266830</v>
      </c>
      <c r="I58" s="48">
        <v>2019</v>
      </c>
      <c r="J58" s="49">
        <v>6720</v>
      </c>
      <c r="K58" s="49" t="s">
        <v>211</v>
      </c>
      <c r="L58" s="49">
        <v>2</v>
      </c>
      <c r="M58" s="45">
        <v>10500</v>
      </c>
      <c r="N58" s="17" t="s">
        <v>248</v>
      </c>
      <c r="O58" s="17" t="s">
        <v>249</v>
      </c>
      <c r="P58" s="17" t="s">
        <v>248</v>
      </c>
      <c r="Q58" s="17" t="s">
        <v>249</v>
      </c>
      <c r="R58" s="17" t="s">
        <v>248</v>
      </c>
      <c r="S58" s="17" t="s">
        <v>249</v>
      </c>
      <c r="T58" s="49" t="s">
        <v>211</v>
      </c>
      <c r="U58" s="49" t="s">
        <v>211</v>
      </c>
      <c r="V58" s="50">
        <v>44005</v>
      </c>
      <c r="W58" s="51" t="s">
        <v>211</v>
      </c>
      <c r="X58" s="52" t="s">
        <v>47</v>
      </c>
      <c r="Y58" s="53" t="s">
        <v>47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</row>
    <row r="59" spans="1:1004" ht="48" x14ac:dyDescent="0.25">
      <c r="A59" s="54">
        <v>57</v>
      </c>
      <c r="B59" s="55" t="s">
        <v>232</v>
      </c>
      <c r="C59" s="55" t="s">
        <v>43</v>
      </c>
      <c r="D59" s="56" t="s">
        <v>233</v>
      </c>
      <c r="E59" s="57" t="s">
        <v>234</v>
      </c>
      <c r="F59" s="58" t="s">
        <v>235</v>
      </c>
      <c r="G59" s="23" t="s">
        <v>211</v>
      </c>
      <c r="H59" s="23" t="s">
        <v>211</v>
      </c>
      <c r="I59" s="59">
        <v>2001</v>
      </c>
      <c r="J59" s="60">
        <v>6180</v>
      </c>
      <c r="K59" s="60">
        <v>6900</v>
      </c>
      <c r="L59" s="60">
        <v>3</v>
      </c>
      <c r="M59" s="57">
        <v>15800</v>
      </c>
      <c r="N59" s="17" t="s">
        <v>248</v>
      </c>
      <c r="O59" s="17" t="s">
        <v>249</v>
      </c>
      <c r="P59" s="17" t="s">
        <v>248</v>
      </c>
      <c r="Q59" s="17" t="s">
        <v>249</v>
      </c>
      <c r="R59" s="16" t="s">
        <v>211</v>
      </c>
      <c r="S59" s="16" t="s">
        <v>211</v>
      </c>
      <c r="T59" s="61" t="s">
        <v>211</v>
      </c>
      <c r="U59" s="61" t="s">
        <v>211</v>
      </c>
      <c r="V59" s="62">
        <v>37138</v>
      </c>
      <c r="W59" s="61" t="s">
        <v>211</v>
      </c>
      <c r="X59" s="63" t="s">
        <v>47</v>
      </c>
      <c r="Y59" s="63" t="s">
        <v>47</v>
      </c>
    </row>
    <row r="60" spans="1:1004" ht="24" x14ac:dyDescent="0.25">
      <c r="A60" s="54">
        <v>58</v>
      </c>
      <c r="B60" s="64" t="s">
        <v>236</v>
      </c>
      <c r="C60" s="64" t="s">
        <v>237</v>
      </c>
      <c r="D60" s="65" t="s">
        <v>238</v>
      </c>
      <c r="E60" s="65" t="s">
        <v>239</v>
      </c>
      <c r="F60" s="66" t="s">
        <v>243</v>
      </c>
      <c r="G60" s="23" t="s">
        <v>211</v>
      </c>
      <c r="H60" s="23" t="s">
        <v>211</v>
      </c>
      <c r="I60" s="54">
        <v>2022</v>
      </c>
      <c r="J60" s="60" t="s">
        <v>211</v>
      </c>
      <c r="K60" s="54">
        <v>2050</v>
      </c>
      <c r="L60" s="67" t="s">
        <v>211</v>
      </c>
      <c r="M60" s="54">
        <v>2700</v>
      </c>
      <c r="N60" s="76" t="s">
        <v>250</v>
      </c>
      <c r="O60" s="76" t="s">
        <v>251</v>
      </c>
      <c r="P60" s="16" t="s">
        <v>211</v>
      </c>
      <c r="Q60" s="16" t="s">
        <v>211</v>
      </c>
      <c r="R60" s="16" t="s">
        <v>211</v>
      </c>
      <c r="S60" s="68" t="s">
        <v>211</v>
      </c>
      <c r="T60" s="61" t="s">
        <v>211</v>
      </c>
      <c r="U60" s="61" t="s">
        <v>211</v>
      </c>
      <c r="V60" s="61" t="s">
        <v>211</v>
      </c>
      <c r="W60" s="61" t="s">
        <v>211</v>
      </c>
      <c r="X60" s="63" t="s">
        <v>47</v>
      </c>
      <c r="Y60" s="63" t="s">
        <v>47</v>
      </c>
    </row>
    <row r="61" spans="1:1004" ht="24" x14ac:dyDescent="0.2">
      <c r="A61" s="54">
        <v>59</v>
      </c>
      <c r="B61" s="69" t="s">
        <v>240</v>
      </c>
      <c r="C61" s="69" t="s">
        <v>64</v>
      </c>
      <c r="D61" s="54" t="s">
        <v>241</v>
      </c>
      <c r="E61" s="54" t="s">
        <v>242</v>
      </c>
      <c r="F61" s="70" t="s">
        <v>254</v>
      </c>
      <c r="G61" s="71">
        <f>ROUND(69961*0.93,0)</f>
        <v>65064</v>
      </c>
      <c r="H61" s="71">
        <f>ROUND(G61*0.93,0)</f>
        <v>60510</v>
      </c>
      <c r="I61" s="72">
        <v>2013</v>
      </c>
      <c r="J61" s="73">
        <v>2287</v>
      </c>
      <c r="K61" s="72">
        <v>1000</v>
      </c>
      <c r="L61" s="74">
        <v>7</v>
      </c>
      <c r="M61" s="72">
        <v>3500</v>
      </c>
      <c r="N61" s="76" t="s">
        <v>253</v>
      </c>
      <c r="O61" s="76" t="s">
        <v>252</v>
      </c>
      <c r="P61" s="76" t="str">
        <f>N61</f>
        <v>13.11.2023
13.11.2024</v>
      </c>
      <c r="Q61" s="76" t="str">
        <f>O61</f>
        <v>12.11.2024
12.11.2025</v>
      </c>
      <c r="R61" s="76" t="str">
        <f>N61</f>
        <v>13.11.2023
13.11.2024</v>
      </c>
      <c r="S61" s="76" t="str">
        <f>O61</f>
        <v>12.11.2024
12.11.2025</v>
      </c>
      <c r="T61" s="61" t="s">
        <v>211</v>
      </c>
      <c r="U61" s="61" t="s">
        <v>211</v>
      </c>
      <c r="V61" s="75">
        <v>41356</v>
      </c>
      <c r="W61" s="61" t="s">
        <v>211</v>
      </c>
      <c r="X61" s="63" t="s">
        <v>47</v>
      </c>
      <c r="Y61" s="63" t="s">
        <v>47</v>
      </c>
    </row>
  </sheetData>
  <sheetProtection selectLockedCells="1" selectUnlockedCells="1"/>
  <mergeCells count="20">
    <mergeCell ref="A1:A2"/>
    <mergeCell ref="C1:C2"/>
    <mergeCell ref="D1:D2"/>
    <mergeCell ref="E1:E2"/>
    <mergeCell ref="F1:F2"/>
    <mergeCell ref="B1:B2"/>
    <mergeCell ref="K1:K2"/>
    <mergeCell ref="I1:I2"/>
    <mergeCell ref="J1:J2"/>
    <mergeCell ref="G1:G2"/>
    <mergeCell ref="H1:H2"/>
    <mergeCell ref="X1:Y1"/>
    <mergeCell ref="R1:S1"/>
    <mergeCell ref="L1:L2"/>
    <mergeCell ref="M1:M2"/>
    <mergeCell ref="N1:O1"/>
    <mergeCell ref="P1:Q1"/>
    <mergeCell ref="W1:W2"/>
    <mergeCell ref="T1:U1"/>
    <mergeCell ref="V1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Zakładka nr 4 - pojazdy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2022-06-30T09:57:46Z</dcterms:modified>
</cp:coreProperties>
</file>